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1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I6" i="2"/>
  <c r="I7"/>
  <c r="I8"/>
  <c r="I9"/>
  <c r="I10"/>
  <c r="I5"/>
  <c r="C70" i="3"/>
  <c r="C71"/>
  <c r="C64"/>
  <c r="C61"/>
  <c r="C62"/>
  <c r="C55"/>
  <c r="D44"/>
  <c r="E44"/>
  <c r="D45"/>
  <c r="E45"/>
  <c r="D46"/>
  <c r="E46"/>
  <c r="E47"/>
  <c r="E48"/>
  <c r="E52"/>
  <c r="F48"/>
  <c r="D47"/>
  <c r="D48"/>
  <c r="C48"/>
  <c r="F47"/>
  <c r="C47"/>
  <c r="D42"/>
  <c r="E42"/>
  <c r="F42"/>
  <c r="C42"/>
  <c r="F41"/>
  <c r="E41"/>
  <c r="D41"/>
  <c r="C41"/>
  <c r="D37"/>
  <c r="E37"/>
  <c r="F37"/>
  <c r="C37"/>
  <c r="F40"/>
  <c r="E40"/>
  <c r="F39"/>
  <c r="E39"/>
  <c r="F38"/>
  <c r="E38"/>
  <c r="F36"/>
  <c r="E36"/>
  <c r="F35"/>
  <c r="E35"/>
  <c r="F34"/>
  <c r="E34"/>
  <c r="J1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1"/>
  <c r="F22"/>
  <c r="E24" i="2"/>
  <c r="E23"/>
  <c r="E30"/>
  <c r="C32"/>
  <c r="D30"/>
  <c r="D24"/>
  <c r="D23"/>
  <c r="H29"/>
  <c r="J12"/>
  <c r="J24"/>
  <c r="F13"/>
  <c r="J23"/>
  <c r="H18"/>
  <c r="F18"/>
  <c r="D19"/>
  <c r="C26"/>
  <c r="C25"/>
  <c r="C24"/>
  <c r="C23"/>
  <c r="J15"/>
  <c r="J13"/>
  <c r="J21"/>
  <c r="I19"/>
  <c r="J5"/>
  <c r="J6"/>
  <c r="J7"/>
  <c r="J8"/>
  <c r="J9"/>
  <c r="J10"/>
  <c r="J19"/>
  <c r="H19"/>
  <c r="G19"/>
  <c r="J11"/>
  <c r="J14"/>
  <c r="J16"/>
  <c r="J17"/>
  <c r="F9"/>
  <c r="F10"/>
  <c r="E9"/>
  <c r="E10"/>
  <c r="F8"/>
  <c r="E8"/>
  <c r="F6"/>
  <c r="F7"/>
  <c r="E6"/>
  <c r="E7"/>
  <c r="F5"/>
  <c r="E5"/>
  <c r="E19"/>
  <c r="F19"/>
  <c r="C19"/>
</calcChain>
</file>

<file path=xl/comments1.xml><?xml version="1.0" encoding="utf-8"?>
<comments xmlns="http://schemas.openxmlformats.org/spreadsheetml/2006/main">
  <authors>
    <author>Author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<sst xmlns="http://schemas.openxmlformats.org/spreadsheetml/2006/main" count="133" uniqueCount="98">
  <si>
    <t xml:space="preserve">Հավելված </t>
  </si>
  <si>
    <t>ԺԱՄԱՆԱԿԱՑՈՒՅՑ</t>
  </si>
  <si>
    <t>Ժամկետը</t>
  </si>
  <si>
    <t>Աշխատանքները</t>
  </si>
  <si>
    <t>Պատասխանատու կատարող</t>
  </si>
  <si>
    <t>ֆին.բաժին</t>
  </si>
  <si>
    <t>համայնքի ղեկավար., ֆին.բաժին</t>
  </si>
  <si>
    <t>համայնքի ղեկավար</t>
  </si>
  <si>
    <t>Բյուջեի նախագծի նախնական տարբերակի մեջ քննարկումների արդյունքում առաջարկված լրամշակումների  կատարում</t>
  </si>
  <si>
    <t>Փոփոխություններ մտցնել բյուջետային հատկացումների մեջ՝ հաշվի առնելով պետ.բյուջեից համայնքի բյուջե տրվող հատկացումների հաստատված չափը</t>
  </si>
  <si>
    <t>Հանրային կամ շահագրգիռ անձանց հետ հանդիպումների, բաց լսումների, քննարկումների կազմակերպում:</t>
  </si>
  <si>
    <t>Բյուջեի նախագծի քննարկում և հաստատում ավագանու կողմից</t>
  </si>
  <si>
    <t>համայնքի ավագանին</t>
  </si>
  <si>
    <t>հունվարի 1</t>
  </si>
  <si>
    <t>ֆինանսական տարվա սկիզբ</t>
  </si>
  <si>
    <t>ՋԵՐՄՈՒԿԻ ՀԱՄԱՅՆՔԱՊԵՏԱՐԱՆԻ ԱՇԽԱՏԱԿԱԶՄԻ ՖԻՆԱՆՍԱԿԱՆ ԲԱԺՆԻ ՊԵՏ                                  Ա.ՂԱԶԱՐՅԱՆ</t>
  </si>
  <si>
    <t>վարչական ղեկավարներ, ստո-րաբաժանումներ, բյուջետային հիմնարկներ, ՀՈԱԿ-ներ</t>
  </si>
  <si>
    <t>մինչև 2020 թվականի հոկտեմբերի  31</t>
  </si>
  <si>
    <t>Ջերմուկ համայնքի ղեկավարի 2021  թվականի</t>
  </si>
  <si>
    <t xml:space="preserve">սեպտեմբեր  -ի N     -Ա որոշման </t>
  </si>
  <si>
    <t>ՋԵՐՄՈՒԿ  ՀԱՄԱՅՆՔԻ 2022 ԹՎԱԿԱՆԻ ԲՅՈՒՋԵԻ ՆԱԽԱԳԾԻ ՄՇԱԿՄԱՆ ԱՇԽԱՏԱՆՔՆԵՐԻ ԳՈՐԾԸՆԹԱՑԻ ԻՐԱԿԱՆԱՑՄԱՆ</t>
  </si>
  <si>
    <t>Ջերմուկ  համայնքի  2022  թվականի բյուջեի նախագծի հայտերի ձևերի և լրացման կարգի մշակում և տրամադրում</t>
  </si>
  <si>
    <t>մինչև 2021 թվականի սեպտեմբեր  15</t>
  </si>
  <si>
    <t>Ջերմուկ  համայնքի  2022 թվականի բյուջեի նախագծի եկամուտների վերաբերյալ քննարկումներ և կանխատեսումների ներկայացում</t>
  </si>
  <si>
    <t>Ջերմուկ համայնքի  2022 թվականի բյուջեի նախագծի  ծախսերի կանխատեսումների վերաբերյալ տեղեկանքների, հաստատված ձևերի, ծրագրերի և դրանց հիմնավորումների ներկայացում</t>
  </si>
  <si>
    <t>Ջերմուկ  համայնքի 2022 թվականի բյուջեի նախագծի ծախսերի կանխատեսումների վերաբերյալ  քննարկումների անցկացում</t>
  </si>
  <si>
    <t>մինչև 2020 թվականի սեպտեմբեր 20</t>
  </si>
  <si>
    <t>մինչև 2021 թվականի սեպտեմբերի  25</t>
  </si>
  <si>
    <t>մինչև 2021 թվականի սեպտեմբերի  30</t>
  </si>
  <si>
    <t>Ջերմուկ  համայնքի 2022 թվականի բյուջեի նախագծի  վերաբերյալ  քննարկումների անցկացում</t>
  </si>
  <si>
    <t>Ջերմուկ համայնքի  2022 բյուջեի նախագծի նախնական տարբերակի կազմում</t>
  </si>
  <si>
    <t>մինչև 2021 թվականի հոկտեմբերի  15</t>
  </si>
  <si>
    <t>մինչև 2021 թվականի նոյեմբերի  5</t>
  </si>
  <si>
    <t>Ջերմուկ համայնքի  2022 բյուջեի նախագծի նախնական տարբերակի քննարկում</t>
  </si>
  <si>
    <t>մինչև 2021 թվականի նոյեմբերի  10</t>
  </si>
  <si>
    <t>մինչև 2021 թվականի նոյեմբերի  15</t>
  </si>
  <si>
    <t>մինչև 2021 թվականի նոյեմբերի 30</t>
  </si>
  <si>
    <t>Հանրային քննարկումների արդյունքում Ջերմուկ համայնքի 2022 թվականի բյուջեի լրամշակված նախագծի վերաբերյալ եզրակացության ընդունում այն ավագանուն ներկայացնելու համար</t>
  </si>
  <si>
    <t>Ջերմուկ համայնքի 2022 թվականի բյուջեի մասին ավագանու որոշման նախագծի ներկայացում</t>
  </si>
  <si>
    <t>մինչև 2021 թվականի նոյեմբերի  20</t>
  </si>
  <si>
    <t>մինչև 2021 թվականի դեկտեմբերի 10</t>
  </si>
  <si>
    <t>մինչև 2021 թվականի սեպտեմբեր  1</t>
  </si>
  <si>
    <t>2021 թվականի սուբվենցիոն ծրագրեր</t>
  </si>
  <si>
    <t>հ/հ</t>
  </si>
  <si>
    <t xml:space="preserve">ծրագրի անվանումը </t>
  </si>
  <si>
    <t>նախատեսված գումար</t>
  </si>
  <si>
    <t>հաղթող գումար</t>
  </si>
  <si>
    <t>ԸՆԴԱՄԵՆԸ</t>
  </si>
  <si>
    <t>համայնքի բյուջե</t>
  </si>
  <si>
    <t>պետական բյուջե</t>
  </si>
  <si>
    <t>հակակարկտանային կայաններ</t>
  </si>
  <si>
    <t>ծախսային հաշվի համար</t>
  </si>
  <si>
    <t>պ/բ 900362000318</t>
  </si>
  <si>
    <t>մանկական զարգացման հիմնադրամ շինարարություն</t>
  </si>
  <si>
    <t>մանկական զարգացման հիմնադրամ տեխնիկական հսկողություն</t>
  </si>
  <si>
    <t>մանկական զարգացման հիմնադրամ հեղինակային հսկողություն</t>
  </si>
  <si>
    <t>,,Գնդեվազ համայնի մանկապարտեզ,, ՀՈԱԿ-ի մասնաշենքի հիմնանորոգում</t>
  </si>
  <si>
    <t>,,Գնդեվազ համայնի մանկապարտեզ,, ՀՈԱԿ-ի մասնաշենքի հիմնանորոգման հեղինակային հսկողություն</t>
  </si>
  <si>
    <t>,,Գնդեվազ համայնի մանկապարտեզ,, ՀՈԱԿ-ի մասնաշենքի հիմնանորոգման տեխնիկական հսկողություն</t>
  </si>
  <si>
    <t>հ/բ 900362000243,                 պ/բ 900362000292</t>
  </si>
  <si>
    <t>առկա հաշվարկային փաստաթղթերն ու հարկային հաշիվները</t>
  </si>
  <si>
    <t>* կարմիրով նշվածները ներառված են բյուջեում</t>
  </si>
  <si>
    <t xml:space="preserve">Ջերմուկ քաղաքի գերեզմանատանը արցախյան պատերազմում զոհված մարտիկների հուշահամալիրի կառուցման աշխատանքներ  </t>
  </si>
  <si>
    <t>Ջերմուկ քաղաքի ճոպանուղու շինությունների հիմնանորոգման նորերի կառուցման աշխատանքներ</t>
  </si>
  <si>
    <t xml:space="preserve"> տեխնիկական հսկողություն</t>
  </si>
  <si>
    <t xml:space="preserve"> հեղինակային հսկողություն</t>
  </si>
  <si>
    <t>ճոպանուղի</t>
  </si>
  <si>
    <t>Գնդեվազ պարտեզ</t>
  </si>
  <si>
    <t>Գերեզմանատուն</t>
  </si>
  <si>
    <t>Մանկական զարգացման Հիմնադրամ</t>
  </si>
  <si>
    <t>բակերի ասֆալտ</t>
  </si>
  <si>
    <t>արևային</t>
  </si>
  <si>
    <t>տարբերություն</t>
  </si>
  <si>
    <t>հ/բ</t>
  </si>
  <si>
    <t>ճոպանուղու հիմնանորոգում</t>
  </si>
  <si>
    <t>շինարարություն</t>
  </si>
  <si>
    <t>հեղինակային հսկողություն</t>
  </si>
  <si>
    <t>տեխնիկական հսկողություն</t>
  </si>
  <si>
    <t>պ/բ</t>
  </si>
  <si>
    <t>հ/բ 900362052012, պ/բ 900362000326</t>
  </si>
  <si>
    <t xml:space="preserve"> </t>
  </si>
  <si>
    <t>հ/բ 900362040371, պ/բ 900362000342</t>
  </si>
  <si>
    <t>18.10.2021</t>
  </si>
  <si>
    <t>29.10.2021</t>
  </si>
  <si>
    <t>ԸՆԴՀԱՆՈՒՐԸ</t>
  </si>
  <si>
    <t>Ջերմուկ քաղաքի ճոպանուղու հիմնանորոգման աշխատանքներ</t>
  </si>
  <si>
    <t>ՀԱՇՎԻ ՄՆԱՑՈՐԴԸ</t>
  </si>
  <si>
    <t>ԱԶԱՏ ՄՆԱՑՈՐԴԸ</t>
  </si>
  <si>
    <t>գերեզմանատուն հ/բ վճարումներ</t>
  </si>
  <si>
    <t>գերեզմանատուն հ/բ պայմանագիր</t>
  </si>
  <si>
    <t>մնացորդ</t>
  </si>
  <si>
    <t>ճոպանուղի  հ/բ պայմանագիր</t>
  </si>
  <si>
    <t>ճոպանուղի  հ/բ վճարումներ</t>
  </si>
  <si>
    <t>19.11.2021</t>
  </si>
  <si>
    <t>ճոպանուղի  հ/բ վճարումներ՝հեղինակային հսկող.</t>
  </si>
  <si>
    <t>ճոպանուղի  հ/բ վճարումներ՝տեխնիկական հսկող.</t>
  </si>
  <si>
    <t>գերեզմանատուն հ/բ վճարումներ՝տեխնիկական հսկ</t>
  </si>
  <si>
    <t>գերեզմանատուն հ/բ վճարումներ՝հեղինակային հսկ</t>
  </si>
</sst>
</file>

<file path=xl/styles.xml><?xml version="1.0" encoding="utf-8"?>
<styleSheet xmlns="http://schemas.openxmlformats.org/spreadsheetml/2006/main">
  <numFmts count="3">
    <numFmt numFmtId="43" formatCode="_-* #,##0.00\ _դ_ր_._-;\-* #,##0.00\ _դ_ր_._-;_-* &quot;-&quot;??\ _դ_ր_._-;_-@_-"/>
    <numFmt numFmtId="164" formatCode="_-* #,##0.0\ _դ_ր_._-;\-* #,##0.0\ _դ_ր_._-;_-* &quot;-&quot;??\ _դ_ր_._-;_-@_-"/>
    <numFmt numFmtId="165" formatCode="_-* #,##0.0\ _դ_ր_._-;\-* #,##0.0\ _դ_ր_._-;_-* &quot;-&quot;?\ _դ_ր_._-;_-@_-"/>
  </numFmts>
  <fonts count="18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4"/>
      <name val="Arial Armenian"/>
      <family val="2"/>
    </font>
    <font>
      <i/>
      <sz val="14"/>
      <name val="Arial Armenian"/>
      <family val="2"/>
    </font>
    <font>
      <sz val="14"/>
      <color indexed="8"/>
      <name val="Calibri"/>
      <family val="2"/>
    </font>
    <font>
      <sz val="14"/>
      <name val="Sylfaen"/>
      <family val="1"/>
      <charset val="204"/>
    </font>
    <font>
      <b/>
      <sz val="14"/>
      <name val="Sylfaen"/>
      <family val="1"/>
      <charset val="204"/>
    </font>
    <font>
      <sz val="14"/>
      <name val="GHEA Grapalat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164" fontId="0" fillId="0" borderId="1" xfId="1" applyNumberFormat="1" applyFont="1" applyBorder="1"/>
    <xf numFmtId="164" fontId="9" fillId="2" borderId="1" xfId="1" applyNumberFormat="1" applyFont="1" applyFill="1" applyBorder="1"/>
    <xf numFmtId="43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11" fillId="0" borderId="0" xfId="0" applyNumberFormat="1" applyFont="1"/>
    <xf numFmtId="0" fontId="9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3" xfId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43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13" fillId="0" borderId="0" xfId="0" applyFont="1"/>
    <xf numFmtId="165" fontId="13" fillId="0" borderId="0" xfId="0" applyNumberFormat="1" applyFont="1"/>
    <xf numFmtId="43" fontId="0" fillId="0" borderId="0" xfId="1" applyFont="1"/>
    <xf numFmtId="164" fontId="13" fillId="0" borderId="0" xfId="1" applyNumberFormat="1" applyFont="1"/>
    <xf numFmtId="165" fontId="0" fillId="0" borderId="0" xfId="0" applyNumberFormat="1"/>
    <xf numFmtId="165" fontId="14" fillId="0" borderId="0" xfId="0" applyNumberFormat="1" applyFont="1"/>
    <xf numFmtId="164" fontId="9" fillId="0" borderId="0" xfId="1" applyNumberFormat="1" applyFont="1"/>
    <xf numFmtId="164" fontId="0" fillId="0" borderId="0" xfId="1" applyNumberFormat="1" applyFont="1"/>
    <xf numFmtId="164" fontId="9" fillId="0" borderId="0" xfId="0" applyNumberFormat="1" applyFont="1"/>
    <xf numFmtId="43" fontId="0" fillId="0" borderId="0" xfId="0" applyNumberFormat="1"/>
    <xf numFmtId="164" fontId="15" fillId="0" borderId="0" xfId="1" applyNumberFormat="1" applyFont="1"/>
    <xf numFmtId="164" fontId="15" fillId="0" borderId="0" xfId="0" applyNumberFormat="1" applyFont="1"/>
    <xf numFmtId="164" fontId="13" fillId="0" borderId="0" xfId="0" applyNumberFormat="1" applyFon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164" fontId="16" fillId="2" borderId="1" xfId="1" applyNumberFormat="1" applyFont="1" applyFill="1" applyBorder="1"/>
    <xf numFmtId="164" fontId="16" fillId="0" borderId="0" xfId="1" applyNumberFormat="1" applyFont="1"/>
    <xf numFmtId="165" fontId="16" fillId="0" borderId="0" xfId="0" applyNumberFormat="1" applyFont="1"/>
    <xf numFmtId="0" fontId="9" fillId="0" borderId="0" xfId="0" applyFont="1"/>
    <xf numFmtId="164" fontId="12" fillId="0" borderId="0" xfId="1" applyNumberFormat="1" applyFont="1"/>
    <xf numFmtId="164" fontId="11" fillId="0" borderId="0" xfId="1" applyNumberFormat="1" applyFont="1"/>
    <xf numFmtId="0" fontId="17" fillId="0" borderId="0" xfId="0" applyFont="1"/>
    <xf numFmtId="43" fontId="17" fillId="0" borderId="0" xfId="0" applyNumberFormat="1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NumberFormat="1" applyFont="1" applyBorder="1"/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/>
    <xf numFmtId="0" fontId="8" fillId="0" borderId="0" xfId="0" applyFont="1"/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/>
    <xf numFmtId="0" fontId="5" fillId="0" borderId="0" xfId="0" applyFont="1" applyAlignment="1">
      <alignment horizontal="center" vertical="justify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opLeftCell="A16" zoomScale="75" zoomScaleNormal="100" workbookViewId="0">
      <selection activeCell="B39" sqref="B39"/>
    </sheetView>
  </sheetViews>
  <sheetFormatPr defaultColWidth="9.109375" defaultRowHeight="18"/>
  <cols>
    <col min="1" max="1" width="42" style="3" customWidth="1"/>
    <col min="2" max="2" width="132.44140625" style="3" customWidth="1"/>
    <col min="3" max="3" width="39.88671875" style="3" customWidth="1"/>
    <col min="4" max="4" width="27.88671875" style="3" customWidth="1"/>
    <col min="5" max="16384" width="9.109375" style="3"/>
  </cols>
  <sheetData>
    <row r="1" spans="1:3">
      <c r="A1" s="1"/>
      <c r="B1" s="1"/>
      <c r="C1" s="2" t="s">
        <v>0</v>
      </c>
    </row>
    <row r="2" spans="1:3">
      <c r="A2" s="1"/>
      <c r="B2" s="1"/>
      <c r="C2" s="2" t="s">
        <v>18</v>
      </c>
    </row>
    <row r="3" spans="1:3">
      <c r="A3" s="1"/>
      <c r="B3" s="1"/>
      <c r="C3" s="2" t="s">
        <v>19</v>
      </c>
    </row>
    <row r="4" spans="1:3" ht="18.600000000000001">
      <c r="A4" s="4"/>
      <c r="B4" s="5" t="s">
        <v>1</v>
      </c>
      <c r="C4" s="4"/>
    </row>
    <row r="5" spans="1:3" ht="18.600000000000001">
      <c r="A5" s="60" t="s">
        <v>20</v>
      </c>
      <c r="B5" s="60"/>
      <c r="C5" s="60"/>
    </row>
    <row r="6" spans="1:3" ht="8.25" customHeight="1">
      <c r="A6" s="4"/>
      <c r="B6" s="4"/>
      <c r="C6" s="4"/>
    </row>
    <row r="7" spans="1:3" ht="18.600000000000001">
      <c r="A7" s="6" t="s">
        <v>2</v>
      </c>
      <c r="B7" s="6" t="s">
        <v>3</v>
      </c>
      <c r="C7" s="7" t="s">
        <v>4</v>
      </c>
    </row>
    <row r="8" spans="1:3" ht="39.75" customHeight="1">
      <c r="A8" s="8" t="s">
        <v>41</v>
      </c>
      <c r="B8" s="9" t="s">
        <v>21</v>
      </c>
      <c r="C8" s="10" t="s">
        <v>5</v>
      </c>
    </row>
    <row r="9" spans="1:3" ht="39" customHeight="1">
      <c r="A9" s="8" t="s">
        <v>22</v>
      </c>
      <c r="B9" s="11" t="s">
        <v>23</v>
      </c>
      <c r="C9" s="10" t="s">
        <v>5</v>
      </c>
    </row>
    <row r="10" spans="1:3" ht="45.75" customHeight="1">
      <c r="A10" s="8" t="s">
        <v>26</v>
      </c>
      <c r="B10" s="12" t="s">
        <v>24</v>
      </c>
      <c r="C10" s="10" t="s">
        <v>5</v>
      </c>
    </row>
    <row r="11" spans="1:3" ht="60" customHeight="1">
      <c r="A11" s="8" t="s">
        <v>27</v>
      </c>
      <c r="B11" s="12" t="s">
        <v>25</v>
      </c>
      <c r="C11" s="8" t="s">
        <v>16</v>
      </c>
    </row>
    <row r="12" spans="1:3" ht="39.75" customHeight="1">
      <c r="A12" s="8" t="s">
        <v>28</v>
      </c>
      <c r="B12" s="12" t="s">
        <v>29</v>
      </c>
      <c r="C12" s="8" t="s">
        <v>6</v>
      </c>
    </row>
    <row r="13" spans="1:3" ht="38.25" customHeight="1">
      <c r="A13" s="8" t="s">
        <v>31</v>
      </c>
      <c r="B13" s="13" t="s">
        <v>30</v>
      </c>
      <c r="C13" s="10" t="s">
        <v>5</v>
      </c>
    </row>
    <row r="14" spans="1:3" ht="37.5" customHeight="1">
      <c r="A14" s="8" t="s">
        <v>17</v>
      </c>
      <c r="B14" s="13" t="s">
        <v>33</v>
      </c>
      <c r="C14" s="10" t="s">
        <v>7</v>
      </c>
    </row>
    <row r="15" spans="1:3" ht="37.5" customHeight="1">
      <c r="A15" s="8" t="s">
        <v>32</v>
      </c>
      <c r="B15" s="12" t="s">
        <v>8</v>
      </c>
      <c r="C15" s="10" t="s">
        <v>5</v>
      </c>
    </row>
    <row r="16" spans="1:3" ht="43.5" customHeight="1">
      <c r="A16" s="8" t="s">
        <v>34</v>
      </c>
      <c r="B16" s="12" t="s">
        <v>9</v>
      </c>
      <c r="C16" s="10" t="s">
        <v>5</v>
      </c>
    </row>
    <row r="17" spans="1:3" ht="40.5" customHeight="1">
      <c r="A17" s="8" t="s">
        <v>35</v>
      </c>
      <c r="B17" s="12" t="s">
        <v>10</v>
      </c>
      <c r="C17" s="8" t="s">
        <v>6</v>
      </c>
    </row>
    <row r="18" spans="1:3" ht="44.25" customHeight="1">
      <c r="A18" s="8" t="s">
        <v>39</v>
      </c>
      <c r="B18" s="12" t="s">
        <v>37</v>
      </c>
      <c r="C18" s="10" t="s">
        <v>7</v>
      </c>
    </row>
    <row r="19" spans="1:3" ht="39.75" customHeight="1">
      <c r="A19" s="8" t="s">
        <v>36</v>
      </c>
      <c r="B19" s="12" t="s">
        <v>38</v>
      </c>
      <c r="C19" s="8" t="s">
        <v>6</v>
      </c>
    </row>
    <row r="20" spans="1:3" ht="37.5" customHeight="1">
      <c r="A20" s="8" t="s">
        <v>40</v>
      </c>
      <c r="B20" s="13" t="s">
        <v>11</v>
      </c>
      <c r="C20" s="10" t="s">
        <v>12</v>
      </c>
    </row>
    <row r="21" spans="1:3" ht="24.75" customHeight="1">
      <c r="A21" s="8" t="s">
        <v>13</v>
      </c>
      <c r="B21" s="13" t="s">
        <v>14</v>
      </c>
      <c r="C21" s="10"/>
    </row>
    <row r="22" spans="1:3" ht="12.75" customHeight="1">
      <c r="A22" s="1"/>
      <c r="B22" s="1"/>
      <c r="C22" s="1"/>
    </row>
    <row r="23" spans="1:3">
      <c r="A23" s="1" t="s">
        <v>15</v>
      </c>
      <c r="B23" s="1"/>
      <c r="C23" s="1"/>
    </row>
    <row r="24" spans="1:3">
      <c r="A24" s="1"/>
      <c r="B24" s="1"/>
      <c r="C24" s="1"/>
    </row>
  </sheetData>
  <mergeCells count="1">
    <mergeCell ref="A5:C5"/>
  </mergeCells>
  <phoneticPr fontId="0" type="noConversion"/>
  <pageMargins left="0.25" right="0.25" top="0.75" bottom="0.75" header="0.3" footer="0.3"/>
  <pageSetup paperSize="9" scale="64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G8" sqref="G8:G10"/>
    </sheetView>
  </sheetViews>
  <sheetFormatPr defaultRowHeight="14.4"/>
  <cols>
    <col min="1" max="1" width="4.6640625" customWidth="1"/>
    <col min="2" max="2" width="38.33203125" customWidth="1"/>
    <col min="3" max="3" width="17.5546875" customWidth="1"/>
    <col min="4" max="4" width="18.109375" customWidth="1"/>
    <col min="5" max="5" width="17" customWidth="1"/>
    <col min="6" max="6" width="17.77734375" customWidth="1"/>
    <col min="7" max="7" width="25.88671875" customWidth="1"/>
    <col min="8" max="8" width="17" customWidth="1"/>
    <col min="9" max="9" width="17.88671875" customWidth="1"/>
    <col min="10" max="10" width="20.33203125" customWidth="1"/>
  </cols>
  <sheetData>
    <row r="1" spans="1:10" ht="14.4" customHeight="1">
      <c r="A1" s="72" t="s">
        <v>42</v>
      </c>
      <c r="B1" s="72"/>
      <c r="C1" s="72"/>
      <c r="D1" s="72"/>
      <c r="E1" s="72"/>
      <c r="F1" s="72"/>
    </row>
    <row r="2" spans="1:10" ht="14.4" customHeight="1">
      <c r="A2" s="72"/>
      <c r="B2" s="72"/>
      <c r="C2" s="72"/>
      <c r="D2" s="72"/>
      <c r="E2" s="72"/>
      <c r="F2" s="72"/>
    </row>
    <row r="3" spans="1:10" ht="15" thickBot="1"/>
    <row r="4" spans="1:10" ht="45.6" customHeight="1" thickBot="1">
      <c r="A4" s="21" t="s">
        <v>43</v>
      </c>
      <c r="B4" s="21" t="s">
        <v>44</v>
      </c>
      <c r="C4" s="24" t="s">
        <v>45</v>
      </c>
      <c r="D4" s="24" t="s">
        <v>46</v>
      </c>
      <c r="E4" s="24" t="s">
        <v>48</v>
      </c>
      <c r="F4" s="24" t="s">
        <v>49</v>
      </c>
      <c r="G4" s="24" t="s">
        <v>51</v>
      </c>
      <c r="H4" s="61" t="s">
        <v>60</v>
      </c>
      <c r="I4" s="62"/>
      <c r="J4" s="63"/>
    </row>
    <row r="5" spans="1:10" ht="57.6">
      <c r="A5" s="64">
        <v>1</v>
      </c>
      <c r="B5" s="22" t="s">
        <v>62</v>
      </c>
      <c r="C5" s="23">
        <v>39708430</v>
      </c>
      <c r="D5" s="23">
        <v>28968650</v>
      </c>
      <c r="E5" s="25">
        <f>D5*0.55</f>
        <v>15932757.500000002</v>
      </c>
      <c r="F5" s="25">
        <f>D5*0.45</f>
        <v>13035892.5</v>
      </c>
      <c r="G5" s="73" t="s">
        <v>81</v>
      </c>
      <c r="H5" s="26"/>
      <c r="I5" s="25">
        <f t="shared" ref="I5:I10" si="0">E5</f>
        <v>15932757.500000002</v>
      </c>
      <c r="J5" s="26">
        <f>SUM(H5:I5)</f>
        <v>15932757.500000002</v>
      </c>
    </row>
    <row r="6" spans="1:10">
      <c r="A6" s="64"/>
      <c r="B6" s="15" t="s">
        <v>64</v>
      </c>
      <c r="C6" s="16">
        <v>781188</v>
      </c>
      <c r="D6" s="16">
        <v>570000</v>
      </c>
      <c r="E6" s="18">
        <f>D6*0.55</f>
        <v>313500</v>
      </c>
      <c r="F6" s="18">
        <f>D6*0.45</f>
        <v>256500</v>
      </c>
      <c r="G6" s="74"/>
      <c r="H6" s="19"/>
      <c r="I6" s="25">
        <f t="shared" si="0"/>
        <v>313500</v>
      </c>
      <c r="J6" s="19">
        <f t="shared" ref="J6:J17" si="1">SUM(H6:I6)</f>
        <v>313500</v>
      </c>
    </row>
    <row r="7" spans="1:10">
      <c r="A7" s="65"/>
      <c r="B7" s="15" t="s">
        <v>65</v>
      </c>
      <c r="C7" s="16">
        <v>234360</v>
      </c>
      <c r="D7" s="16">
        <v>234360</v>
      </c>
      <c r="E7" s="18">
        <f>D7*0.55</f>
        <v>128898.00000000001</v>
      </c>
      <c r="F7" s="18">
        <f>D7*0.45</f>
        <v>105462</v>
      </c>
      <c r="G7" s="74"/>
      <c r="H7" s="19"/>
      <c r="I7" s="25">
        <f t="shared" si="0"/>
        <v>128898.00000000001</v>
      </c>
      <c r="J7" s="19">
        <f t="shared" si="1"/>
        <v>128898.00000000001</v>
      </c>
    </row>
    <row r="8" spans="1:10" ht="43.2">
      <c r="A8" s="66">
        <v>2</v>
      </c>
      <c r="B8" s="14" t="s">
        <v>63</v>
      </c>
      <c r="C8" s="16">
        <v>29386030</v>
      </c>
      <c r="D8" s="16">
        <v>28965383</v>
      </c>
      <c r="E8" s="18">
        <f>D8*0.5</f>
        <v>14482691.5</v>
      </c>
      <c r="F8" s="18">
        <f>D8*0.5</f>
        <v>14482691.5</v>
      </c>
      <c r="G8" s="74" t="s">
        <v>79</v>
      </c>
      <c r="H8" s="19"/>
      <c r="I8" s="25">
        <f t="shared" si="0"/>
        <v>14482691.5</v>
      </c>
      <c r="J8" s="19">
        <f t="shared" si="1"/>
        <v>14482691.5</v>
      </c>
    </row>
    <row r="9" spans="1:10">
      <c r="A9" s="64"/>
      <c r="B9" s="15" t="s">
        <v>64</v>
      </c>
      <c r="C9" s="16">
        <v>587712</v>
      </c>
      <c r="D9" s="16">
        <v>550000</v>
      </c>
      <c r="E9" s="18">
        <f>D9*0.5</f>
        <v>275000</v>
      </c>
      <c r="F9" s="18">
        <f>D9*0.5</f>
        <v>275000</v>
      </c>
      <c r="G9" s="74"/>
      <c r="H9" s="19"/>
      <c r="I9" s="25">
        <f t="shared" si="0"/>
        <v>275000</v>
      </c>
      <c r="J9" s="19">
        <f t="shared" si="1"/>
        <v>275000</v>
      </c>
    </row>
    <row r="10" spans="1:10">
      <c r="A10" s="65"/>
      <c r="B10" s="15" t="s">
        <v>65</v>
      </c>
      <c r="C10" s="16">
        <v>176316</v>
      </c>
      <c r="D10" s="16">
        <v>176316</v>
      </c>
      <c r="E10" s="18">
        <f>D10*0.5</f>
        <v>88158</v>
      </c>
      <c r="F10" s="18">
        <f>D10*0.5</f>
        <v>88158</v>
      </c>
      <c r="G10" s="74"/>
      <c r="H10" s="19"/>
      <c r="I10" s="25">
        <f t="shared" si="0"/>
        <v>88158</v>
      </c>
      <c r="J10" s="19">
        <f t="shared" si="1"/>
        <v>88158</v>
      </c>
    </row>
    <row r="11" spans="1:10" s="56" customFormat="1">
      <c r="A11" s="51">
        <v>3</v>
      </c>
      <c r="B11" s="52" t="s">
        <v>50</v>
      </c>
      <c r="C11" s="53">
        <v>7600000</v>
      </c>
      <c r="D11" s="53">
        <v>7600000</v>
      </c>
      <c r="E11" s="51">
        <v>0</v>
      </c>
      <c r="F11" s="51">
        <v>7600000</v>
      </c>
      <c r="G11" s="54" t="s">
        <v>52</v>
      </c>
      <c r="H11" s="55"/>
      <c r="I11" s="55"/>
      <c r="J11" s="55">
        <f t="shared" si="1"/>
        <v>0</v>
      </c>
    </row>
    <row r="12" spans="1:10" s="56" customFormat="1" ht="28.8">
      <c r="A12" s="67">
        <v>4</v>
      </c>
      <c r="B12" s="57" t="s">
        <v>53</v>
      </c>
      <c r="C12" s="53"/>
      <c r="D12" s="53">
        <v>18590000</v>
      </c>
      <c r="E12" s="51"/>
      <c r="F12" s="51">
        <v>18590000</v>
      </c>
      <c r="G12" s="75" t="s">
        <v>59</v>
      </c>
      <c r="H12" s="55">
        <v>18590000</v>
      </c>
      <c r="I12" s="55">
        <v>1339000</v>
      </c>
      <c r="J12" s="55">
        <f t="shared" si="1"/>
        <v>19929000</v>
      </c>
    </row>
    <row r="13" spans="1:10" s="56" customFormat="1" ht="28.8">
      <c r="A13" s="68"/>
      <c r="B13" s="57" t="s">
        <v>54</v>
      </c>
      <c r="C13" s="53">
        <v>740000</v>
      </c>
      <c r="D13" s="53">
        <v>740000</v>
      </c>
      <c r="E13" s="51">
        <v>0</v>
      </c>
      <c r="F13" s="58">
        <f>D13-E13</f>
        <v>740000</v>
      </c>
      <c r="G13" s="75"/>
      <c r="H13" s="55">
        <v>740000</v>
      </c>
      <c r="I13" s="55"/>
      <c r="J13" s="55">
        <f t="shared" si="1"/>
        <v>740000</v>
      </c>
    </row>
    <row r="14" spans="1:10" s="56" customFormat="1" ht="28.8">
      <c r="A14" s="69"/>
      <c r="B14" s="57" t="s">
        <v>55</v>
      </c>
      <c r="C14" s="53"/>
      <c r="D14" s="53">
        <v>182040</v>
      </c>
      <c r="E14" s="51"/>
      <c r="F14" s="51">
        <v>182040</v>
      </c>
      <c r="G14" s="75"/>
      <c r="H14" s="55">
        <v>182040</v>
      </c>
      <c r="I14" s="55"/>
      <c r="J14" s="55">
        <f t="shared" si="1"/>
        <v>182040</v>
      </c>
    </row>
    <row r="15" spans="1:10" s="56" customFormat="1" ht="28.8">
      <c r="A15" s="67">
        <v>5</v>
      </c>
      <c r="B15" s="57" t="s">
        <v>56</v>
      </c>
      <c r="C15" s="53"/>
      <c r="D15" s="53">
        <v>6025500</v>
      </c>
      <c r="E15" s="51"/>
      <c r="F15" s="51">
        <v>6025500</v>
      </c>
      <c r="G15" s="76" t="s">
        <v>59</v>
      </c>
      <c r="H15" s="59">
        <v>6025568</v>
      </c>
      <c r="I15" s="55"/>
      <c r="J15" s="55">
        <f t="shared" si="1"/>
        <v>6025568</v>
      </c>
    </row>
    <row r="16" spans="1:10" s="56" customFormat="1" ht="43.2">
      <c r="A16" s="68"/>
      <c r="B16" s="57" t="s">
        <v>57</v>
      </c>
      <c r="C16" s="53"/>
      <c r="D16" s="53">
        <v>59544</v>
      </c>
      <c r="E16" s="51"/>
      <c r="F16" s="51">
        <v>59544</v>
      </c>
      <c r="G16" s="77"/>
      <c r="H16" s="55">
        <v>59544</v>
      </c>
      <c r="I16" s="55"/>
      <c r="J16" s="55">
        <f t="shared" si="1"/>
        <v>59544</v>
      </c>
    </row>
    <row r="17" spans="1:10" s="56" customFormat="1" ht="43.2">
      <c r="A17" s="69"/>
      <c r="B17" s="57" t="s">
        <v>58</v>
      </c>
      <c r="C17" s="53"/>
      <c r="D17" s="53">
        <v>157000</v>
      </c>
      <c r="E17" s="51"/>
      <c r="F17" s="51">
        <v>157000</v>
      </c>
      <c r="G17" s="77"/>
      <c r="H17" s="55">
        <v>157000</v>
      </c>
      <c r="I17" s="55"/>
      <c r="J17" s="55">
        <f t="shared" si="1"/>
        <v>157000</v>
      </c>
    </row>
    <row r="18" spans="1:10" s="56" customFormat="1" ht="28.8">
      <c r="A18" s="52"/>
      <c r="B18" s="57" t="s">
        <v>56</v>
      </c>
      <c r="C18" s="53"/>
      <c r="D18" s="53">
        <v>924355</v>
      </c>
      <c r="E18" s="51">
        <v>269367</v>
      </c>
      <c r="F18" s="58">
        <f>D18-E18</f>
        <v>654988</v>
      </c>
      <c r="G18" s="78"/>
      <c r="H18" s="53">
        <f>I18+J18</f>
        <v>924355</v>
      </c>
      <c r="I18" s="53">
        <v>269367</v>
      </c>
      <c r="J18" s="53">
        <v>654988</v>
      </c>
    </row>
    <row r="19" spans="1:10">
      <c r="A19" s="70" t="s">
        <v>47</v>
      </c>
      <c r="B19" s="71"/>
      <c r="C19" s="17">
        <f>SUM(C5:C11)</f>
        <v>78474036</v>
      </c>
      <c r="D19" s="17">
        <f>SUM(D5:D18)</f>
        <v>93743148</v>
      </c>
      <c r="E19" s="17">
        <f>SUM(E5:E11)</f>
        <v>31221005</v>
      </c>
      <c r="F19" s="17">
        <f>SUM(F5:F11)</f>
        <v>35843704</v>
      </c>
      <c r="G19" s="17">
        <f>SUM(G5:G11)</f>
        <v>0</v>
      </c>
      <c r="H19" s="17">
        <f>SUM(H5:H18)</f>
        <v>26678507</v>
      </c>
      <c r="I19" s="17">
        <f>SUM(I5:I18)</f>
        <v>32829372</v>
      </c>
      <c r="J19" s="17">
        <f>SUM(J5:J18)</f>
        <v>58969145</v>
      </c>
    </row>
    <row r="21" spans="1:10">
      <c r="B21" t="s">
        <v>61</v>
      </c>
      <c r="F21" t="s">
        <v>80</v>
      </c>
      <c r="J21" s="20">
        <f>J12+J13+J14+J15+J16+J17</f>
        <v>27093152</v>
      </c>
    </row>
    <row r="22" spans="1:10">
      <c r="D22" t="s">
        <v>73</v>
      </c>
      <c r="E22" t="s">
        <v>78</v>
      </c>
      <c r="F22" s="36"/>
    </row>
    <row r="23" spans="1:10">
      <c r="B23" s="27" t="s">
        <v>68</v>
      </c>
      <c r="C23" s="28">
        <f>C5+C6+C7</f>
        <v>40723978</v>
      </c>
      <c r="D23" s="38">
        <f>E5+E6+E7</f>
        <v>16375155.500000002</v>
      </c>
      <c r="E23" s="28">
        <f>D5+D6+D7-D23</f>
        <v>13397854.499999998</v>
      </c>
      <c r="F23" s="36"/>
      <c r="I23" s="31"/>
      <c r="J23" s="32">
        <f>J15+J16+J17+J18</f>
        <v>6897100</v>
      </c>
    </row>
    <row r="24" spans="1:10">
      <c r="B24" s="27" t="s">
        <v>66</v>
      </c>
      <c r="C24" s="28">
        <f>C8+C9+C10</f>
        <v>30150058</v>
      </c>
      <c r="D24" s="38">
        <f>E8+E9+E10</f>
        <v>14845849.5</v>
      </c>
      <c r="E24" s="28">
        <f>D8+D9+D10-D24</f>
        <v>14845849.5</v>
      </c>
      <c r="G24" t="s">
        <v>72</v>
      </c>
      <c r="H24" s="33">
        <v>19660561</v>
      </c>
      <c r="J24" s="31">
        <f>J12+J13+J14</f>
        <v>20851040</v>
      </c>
    </row>
    <row r="25" spans="1:10">
      <c r="B25" s="27" t="s">
        <v>69</v>
      </c>
      <c r="C25" s="28">
        <f>D12+D13+D14</f>
        <v>19512040</v>
      </c>
      <c r="D25" s="30"/>
      <c r="H25" s="34">
        <v>-18590000</v>
      </c>
      <c r="I25" s="31"/>
    </row>
    <row r="26" spans="1:10">
      <c r="B26" s="27" t="s">
        <v>67</v>
      </c>
      <c r="C26" s="28">
        <f>D15+D16+D17</f>
        <v>6242044</v>
      </c>
      <c r="D26" s="30"/>
      <c r="H26" s="34">
        <v>-740000</v>
      </c>
    </row>
    <row r="27" spans="1:10">
      <c r="B27" s="27" t="s">
        <v>70</v>
      </c>
      <c r="C27" s="28">
        <v>165900000</v>
      </c>
      <c r="D27" s="29"/>
      <c r="H27" s="31">
        <v>-182040</v>
      </c>
    </row>
    <row r="28" spans="1:10">
      <c r="B28" s="27" t="s">
        <v>71</v>
      </c>
      <c r="C28" s="28">
        <v>82062000</v>
      </c>
    </row>
    <row r="29" spans="1:10">
      <c r="C29" s="28"/>
      <c r="H29" s="35">
        <f>SUM(H24:H28)</f>
        <v>148521</v>
      </c>
    </row>
    <row r="30" spans="1:10">
      <c r="D30" s="38">
        <f>SUM(D23:D29)</f>
        <v>31221005</v>
      </c>
      <c r="E30" s="39">
        <f>SUM(E23:E29)</f>
        <v>28243704</v>
      </c>
    </row>
    <row r="32" spans="1:10">
      <c r="B32" t="s">
        <v>74</v>
      </c>
      <c r="C32" s="37">
        <f>C33+C34+C35</f>
        <v>18042980</v>
      </c>
    </row>
    <row r="33" spans="2:6">
      <c r="B33" t="s">
        <v>75</v>
      </c>
      <c r="C33" s="30">
        <v>17568000</v>
      </c>
    </row>
    <row r="34" spans="2:6">
      <c r="B34" t="s">
        <v>76</v>
      </c>
      <c r="C34" s="30">
        <v>115980</v>
      </c>
      <c r="F34" s="40"/>
    </row>
    <row r="35" spans="2:6">
      <c r="B35" t="s">
        <v>77</v>
      </c>
      <c r="C35" s="30">
        <v>359000</v>
      </c>
      <c r="D35" s="40"/>
    </row>
  </sheetData>
  <mergeCells count="11">
    <mergeCell ref="G15:G18"/>
    <mergeCell ref="H4:J4"/>
    <mergeCell ref="A5:A7"/>
    <mergeCell ref="A8:A10"/>
    <mergeCell ref="A12:A14"/>
    <mergeCell ref="A19:B19"/>
    <mergeCell ref="A1:F2"/>
    <mergeCell ref="G5:G7"/>
    <mergeCell ref="G8:G10"/>
    <mergeCell ref="G12:G14"/>
    <mergeCell ref="A15:A1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topLeftCell="A52" workbookViewId="0">
      <selection activeCell="B79" sqref="B79"/>
    </sheetView>
  </sheetViews>
  <sheetFormatPr defaultRowHeight="14.4"/>
  <cols>
    <col min="2" max="2" width="45.88671875" customWidth="1"/>
    <col min="3" max="4" width="16.88671875" customWidth="1"/>
    <col min="5" max="5" width="20.88671875" customWidth="1"/>
    <col min="6" max="6" width="16.88671875" customWidth="1"/>
    <col min="7" max="7" width="12.88671875" customWidth="1"/>
  </cols>
  <sheetData>
    <row r="1" spans="4:10">
      <c r="D1">
        <v>99501</v>
      </c>
      <c r="E1">
        <v>100000</v>
      </c>
      <c r="F1">
        <f>E1-D1+1</f>
        <v>500</v>
      </c>
      <c r="G1" s="42" t="s">
        <v>82</v>
      </c>
      <c r="H1">
        <v>99501</v>
      </c>
      <c r="I1">
        <v>100000</v>
      </c>
      <c r="J1">
        <f>I1-H1+1</f>
        <v>500</v>
      </c>
    </row>
    <row r="2" spans="4:10">
      <c r="D2">
        <v>100001</v>
      </c>
      <c r="E2">
        <v>100500</v>
      </c>
      <c r="F2">
        <f t="shared" ref="F2:F20" si="0">E2-D2+1</f>
        <v>500</v>
      </c>
      <c r="G2" s="42" t="s">
        <v>83</v>
      </c>
      <c r="H2">
        <v>100001</v>
      </c>
      <c r="I2">
        <v>100500</v>
      </c>
      <c r="J2">
        <v>500</v>
      </c>
    </row>
    <row r="3" spans="4:10">
      <c r="D3">
        <v>100501</v>
      </c>
      <c r="E3">
        <v>101000</v>
      </c>
      <c r="F3">
        <f t="shared" si="0"/>
        <v>500</v>
      </c>
      <c r="G3" t="s">
        <v>93</v>
      </c>
      <c r="H3">
        <v>100501</v>
      </c>
      <c r="I3">
        <v>101000</v>
      </c>
      <c r="J3">
        <v>500</v>
      </c>
    </row>
    <row r="4" spans="4:10">
      <c r="D4">
        <v>101001</v>
      </c>
      <c r="E4">
        <v>101500</v>
      </c>
      <c r="F4">
        <f t="shared" si="0"/>
        <v>500</v>
      </c>
    </row>
    <row r="5" spans="4:10">
      <c r="D5">
        <v>101501</v>
      </c>
      <c r="E5">
        <v>102000</v>
      </c>
      <c r="F5">
        <f t="shared" si="0"/>
        <v>500</v>
      </c>
    </row>
    <row r="6" spans="4:10">
      <c r="D6">
        <v>102001</v>
      </c>
      <c r="E6">
        <v>102500</v>
      </c>
      <c r="F6">
        <f t="shared" si="0"/>
        <v>500</v>
      </c>
    </row>
    <row r="7" spans="4:10">
      <c r="D7">
        <v>102501</v>
      </c>
      <c r="E7">
        <v>103000</v>
      </c>
      <c r="F7">
        <f t="shared" si="0"/>
        <v>500</v>
      </c>
    </row>
    <row r="8" spans="4:10">
      <c r="D8">
        <v>103001</v>
      </c>
      <c r="E8">
        <v>103500</v>
      </c>
      <c r="F8">
        <f t="shared" si="0"/>
        <v>500</v>
      </c>
    </row>
    <row r="9" spans="4:10">
      <c r="D9">
        <v>103501</v>
      </c>
      <c r="E9">
        <v>104000</v>
      </c>
      <c r="F9">
        <f t="shared" si="0"/>
        <v>500</v>
      </c>
    </row>
    <row r="10" spans="4:10">
      <c r="D10">
        <v>104001</v>
      </c>
      <c r="E10">
        <v>104500</v>
      </c>
      <c r="F10">
        <f t="shared" si="0"/>
        <v>500</v>
      </c>
    </row>
    <row r="11" spans="4:10">
      <c r="D11" s="41">
        <v>104501</v>
      </c>
      <c r="E11" s="41">
        <v>105000</v>
      </c>
      <c r="F11" s="41">
        <f t="shared" si="0"/>
        <v>500</v>
      </c>
    </row>
    <row r="12" spans="4:10">
      <c r="D12" s="41">
        <v>105001</v>
      </c>
      <c r="E12" s="41">
        <v>105500</v>
      </c>
      <c r="F12" s="41">
        <f t="shared" si="0"/>
        <v>500</v>
      </c>
    </row>
    <row r="13" spans="4:10">
      <c r="D13" s="41">
        <v>105501</v>
      </c>
      <c r="E13" s="41">
        <v>106000</v>
      </c>
      <c r="F13" s="41">
        <f t="shared" si="0"/>
        <v>500</v>
      </c>
    </row>
    <row r="14" spans="4:10">
      <c r="D14" s="41">
        <v>106001</v>
      </c>
      <c r="E14" s="41">
        <v>106500</v>
      </c>
      <c r="F14" s="41">
        <f t="shared" si="0"/>
        <v>500</v>
      </c>
    </row>
    <row r="15" spans="4:10">
      <c r="D15">
        <v>106501</v>
      </c>
      <c r="E15">
        <v>107000</v>
      </c>
      <c r="F15">
        <f t="shared" si="0"/>
        <v>500</v>
      </c>
    </row>
    <row r="16" spans="4:10">
      <c r="D16">
        <v>107001</v>
      </c>
      <c r="E16">
        <v>107500</v>
      </c>
      <c r="F16">
        <f t="shared" si="0"/>
        <v>500</v>
      </c>
    </row>
    <row r="17" spans="4:6">
      <c r="D17">
        <v>107501</v>
      </c>
      <c r="E17">
        <v>108000</v>
      </c>
      <c r="F17">
        <f t="shared" si="0"/>
        <v>500</v>
      </c>
    </row>
    <row r="18" spans="4:6">
      <c r="D18">
        <v>108001</v>
      </c>
      <c r="E18">
        <v>108500</v>
      </c>
      <c r="F18">
        <f t="shared" si="0"/>
        <v>500</v>
      </c>
    </row>
    <row r="19" spans="4:6">
      <c r="D19">
        <v>108501</v>
      </c>
      <c r="E19">
        <v>109000</v>
      </c>
      <c r="F19">
        <f t="shared" si="0"/>
        <v>500</v>
      </c>
    </row>
    <row r="20" spans="4:6">
      <c r="D20">
        <v>109001</v>
      </c>
      <c r="E20">
        <v>109500</v>
      </c>
      <c r="F20">
        <f t="shared" si="0"/>
        <v>500</v>
      </c>
    </row>
    <row r="22" spans="4:6">
      <c r="F22">
        <f>SUM(F1:F21)</f>
        <v>10000</v>
      </c>
    </row>
    <row r="32" spans="4:6" ht="15" thickBot="1"/>
    <row r="33" spans="1:6" ht="29.4" thickBot="1">
      <c r="A33" s="21" t="s">
        <v>43</v>
      </c>
      <c r="B33" s="21" t="s">
        <v>44</v>
      </c>
      <c r="C33" s="24" t="s">
        <v>45</v>
      </c>
      <c r="D33" s="24" t="s">
        <v>46</v>
      </c>
      <c r="E33" s="24" t="s">
        <v>48</v>
      </c>
      <c r="F33" s="24" t="s">
        <v>49</v>
      </c>
    </row>
    <row r="34" spans="1:6" ht="51.6" customHeight="1">
      <c r="A34" s="64">
        <v>1</v>
      </c>
      <c r="B34" s="22" t="s">
        <v>62</v>
      </c>
      <c r="C34" s="23">
        <v>39708430</v>
      </c>
      <c r="D34" s="23">
        <v>28968650</v>
      </c>
      <c r="E34" s="25">
        <f>D34*0.55</f>
        <v>15932757.500000002</v>
      </c>
      <c r="F34" s="25">
        <f>D34*0.45</f>
        <v>13035892.5</v>
      </c>
    </row>
    <row r="35" spans="1:6">
      <c r="A35" s="64"/>
      <c r="B35" s="15" t="s">
        <v>64</v>
      </c>
      <c r="C35" s="16">
        <v>781188</v>
      </c>
      <c r="D35" s="16">
        <v>570000</v>
      </c>
      <c r="E35" s="18">
        <f>D35*0.55</f>
        <v>313500</v>
      </c>
      <c r="F35" s="18">
        <f>D35*0.45</f>
        <v>256500</v>
      </c>
    </row>
    <row r="36" spans="1:6">
      <c r="A36" s="65"/>
      <c r="B36" s="15" t="s">
        <v>65</v>
      </c>
      <c r="C36" s="16">
        <v>234360</v>
      </c>
      <c r="D36" s="16">
        <v>234360</v>
      </c>
      <c r="E36" s="18">
        <f>D36*0.55</f>
        <v>128898.00000000001</v>
      </c>
      <c r="F36" s="18">
        <f>D36*0.45</f>
        <v>105462</v>
      </c>
    </row>
    <row r="37" spans="1:6">
      <c r="A37" s="70" t="s">
        <v>47</v>
      </c>
      <c r="B37" s="71"/>
      <c r="C37" s="17">
        <f>SUM(C34:C36)</f>
        <v>40723978</v>
      </c>
      <c r="D37" s="17">
        <f>SUM(D34:D36)</f>
        <v>29773010</v>
      </c>
      <c r="E37" s="17">
        <f>SUM(E34:E36)</f>
        <v>16375155.500000002</v>
      </c>
      <c r="F37" s="17">
        <f>SUM(F34:F36)</f>
        <v>13397854.5</v>
      </c>
    </row>
    <row r="38" spans="1:6" ht="50.4" customHeight="1">
      <c r="A38" s="66">
        <v>2</v>
      </c>
      <c r="B38" s="14" t="s">
        <v>63</v>
      </c>
      <c r="C38" s="16">
        <v>29386030</v>
      </c>
      <c r="D38" s="16">
        <v>28965383</v>
      </c>
      <c r="E38" s="18">
        <f>D38*0.5</f>
        <v>14482691.5</v>
      </c>
      <c r="F38" s="18">
        <f>D38*0.5</f>
        <v>14482691.5</v>
      </c>
    </row>
    <row r="39" spans="1:6">
      <c r="A39" s="64"/>
      <c r="B39" s="15" t="s">
        <v>64</v>
      </c>
      <c r="C39" s="16">
        <v>587712</v>
      </c>
      <c r="D39" s="16">
        <v>550000</v>
      </c>
      <c r="E39" s="18">
        <f>D39*0.5</f>
        <v>275000</v>
      </c>
      <c r="F39" s="18">
        <f>D39*0.5</f>
        <v>275000</v>
      </c>
    </row>
    <row r="40" spans="1:6">
      <c r="A40" s="65"/>
      <c r="B40" s="15" t="s">
        <v>65</v>
      </c>
      <c r="C40" s="16">
        <v>176316</v>
      </c>
      <c r="D40" s="16">
        <v>176316</v>
      </c>
      <c r="E40" s="18">
        <f>D40*0.5</f>
        <v>88158</v>
      </c>
      <c r="F40" s="18">
        <f>D40*0.5</f>
        <v>88158</v>
      </c>
    </row>
    <row r="41" spans="1:6">
      <c r="A41" s="70" t="s">
        <v>47</v>
      </c>
      <c r="B41" s="71"/>
      <c r="C41" s="17">
        <f>SUM(C38:C40)</f>
        <v>30150058</v>
      </c>
      <c r="D41" s="17">
        <f>SUM(D38:D40)</f>
        <v>29691699</v>
      </c>
      <c r="E41" s="17">
        <f>SUM(E38:E40)</f>
        <v>14845849.5</v>
      </c>
      <c r="F41" s="17">
        <f>SUM(F38:F40)</f>
        <v>14845849.5</v>
      </c>
    </row>
    <row r="42" spans="1:6" ht="17.399999999999999">
      <c r="A42" s="70" t="s">
        <v>84</v>
      </c>
      <c r="B42" s="71"/>
      <c r="C42" s="17">
        <f>C41+C37</f>
        <v>70874036</v>
      </c>
      <c r="D42" s="17">
        <f>D41+D37</f>
        <v>59464709</v>
      </c>
      <c r="E42" s="43">
        <f>E41+E37</f>
        <v>31221005</v>
      </c>
      <c r="F42" s="17">
        <f>F41+F37</f>
        <v>28243704</v>
      </c>
    </row>
    <row r="44" spans="1:6" ht="42.6" customHeight="1">
      <c r="A44" s="64">
        <v>1</v>
      </c>
      <c r="B44" s="22" t="s">
        <v>85</v>
      </c>
      <c r="C44" s="23"/>
      <c r="D44" s="23">
        <f ca="1">Sheet2!C33</f>
        <v>17568000</v>
      </c>
      <c r="E44" s="25">
        <f>D44</f>
        <v>17568000</v>
      </c>
      <c r="F44" s="25"/>
    </row>
    <row r="45" spans="1:6">
      <c r="A45" s="64"/>
      <c r="B45" s="15" t="s">
        <v>64</v>
      </c>
      <c r="C45" s="16"/>
      <c r="D45" s="16">
        <f ca="1">Sheet2!C35</f>
        <v>359000</v>
      </c>
      <c r="E45" s="18">
        <f>D45</f>
        <v>359000</v>
      </c>
      <c r="F45" s="18"/>
    </row>
    <row r="46" spans="1:6">
      <c r="A46" s="65"/>
      <c r="B46" s="15" t="s">
        <v>65</v>
      </c>
      <c r="C46" s="16"/>
      <c r="D46" s="16">
        <f ca="1">Sheet2!C34</f>
        <v>115980</v>
      </c>
      <c r="E46" s="18">
        <f>D46</f>
        <v>115980</v>
      </c>
      <c r="F46" s="18"/>
    </row>
    <row r="47" spans="1:6" ht="17.399999999999999">
      <c r="A47" s="70" t="s">
        <v>47</v>
      </c>
      <c r="B47" s="71"/>
      <c r="C47" s="17">
        <f>SUM(C44:C46)</f>
        <v>0</v>
      </c>
      <c r="D47" s="17">
        <f>SUM(D44:D46)</f>
        <v>18042980</v>
      </c>
      <c r="E47" s="43">
        <f>SUM(E44:E46)</f>
        <v>18042980</v>
      </c>
      <c r="F47" s="17">
        <f>SUM(F44:F46)</f>
        <v>0</v>
      </c>
    </row>
    <row r="48" spans="1:6" ht="17.399999999999999">
      <c r="A48" s="70" t="s">
        <v>84</v>
      </c>
      <c r="B48" s="71"/>
      <c r="C48" s="17">
        <f>C47+C43</f>
        <v>0</v>
      </c>
      <c r="D48" s="17">
        <f>D47+D43</f>
        <v>18042980</v>
      </c>
      <c r="E48" s="43">
        <f>E47+E42</f>
        <v>49263985</v>
      </c>
      <c r="F48" s="17">
        <f>F47+F43</f>
        <v>0</v>
      </c>
    </row>
    <row r="50" spans="2:5" ht="17.399999999999999">
      <c r="B50" s="46" t="s">
        <v>86</v>
      </c>
      <c r="E50" s="44">
        <v>61668184</v>
      </c>
    </row>
    <row r="52" spans="2:5" ht="17.399999999999999">
      <c r="B52" s="46" t="s">
        <v>87</v>
      </c>
      <c r="E52" s="45">
        <f>E50-E48</f>
        <v>12404199</v>
      </c>
    </row>
    <row r="55" spans="2:5">
      <c r="B55" t="s">
        <v>89</v>
      </c>
      <c r="C55" s="35">
        <f>E37</f>
        <v>16375155.500000002</v>
      </c>
    </row>
    <row r="56" spans="2:5">
      <c r="B56" t="s">
        <v>88</v>
      </c>
      <c r="C56" s="47">
        <v>4695900</v>
      </c>
    </row>
    <row r="57" spans="2:5">
      <c r="B57" t="s">
        <v>88</v>
      </c>
      <c r="C57" s="47">
        <v>6772230</v>
      </c>
    </row>
    <row r="58" spans="2:5">
      <c r="B58" t="s">
        <v>88</v>
      </c>
      <c r="C58" s="47">
        <v>4464628</v>
      </c>
    </row>
    <row r="59" spans="2:5">
      <c r="B59" t="s">
        <v>96</v>
      </c>
      <c r="C59" s="47">
        <v>313500</v>
      </c>
    </row>
    <row r="60" spans="2:5">
      <c r="B60" t="s">
        <v>97</v>
      </c>
      <c r="C60" s="47">
        <v>128898</v>
      </c>
    </row>
    <row r="61" spans="2:5">
      <c r="C61" s="48">
        <f>SUM(C56:C60)</f>
        <v>16375156</v>
      </c>
    </row>
    <row r="62" spans="2:5">
      <c r="B62" s="49" t="s">
        <v>90</v>
      </c>
      <c r="C62" s="50">
        <f>C55-C61</f>
        <v>-0.49999999813735485</v>
      </c>
    </row>
    <row r="64" spans="2:5">
      <c r="B64" t="s">
        <v>91</v>
      </c>
      <c r="C64" s="35">
        <f>E41</f>
        <v>14845849.5</v>
      </c>
    </row>
    <row r="65" spans="2:3">
      <c r="B65" t="s">
        <v>92</v>
      </c>
      <c r="C65" s="47">
        <v>2835825</v>
      </c>
    </row>
    <row r="66" spans="2:3">
      <c r="B66" t="s">
        <v>92</v>
      </c>
      <c r="C66" s="47">
        <v>8606224</v>
      </c>
    </row>
    <row r="67" spans="2:3">
      <c r="B67" t="s">
        <v>92</v>
      </c>
      <c r="C67" s="47">
        <v>3040640</v>
      </c>
    </row>
    <row r="68" spans="2:3">
      <c r="B68" t="s">
        <v>94</v>
      </c>
      <c r="C68" s="47">
        <v>88158</v>
      </c>
    </row>
    <row r="69" spans="2:3">
      <c r="B69" t="s">
        <v>95</v>
      </c>
      <c r="C69" s="47">
        <v>275000</v>
      </c>
    </row>
    <row r="70" spans="2:3">
      <c r="C70" s="48">
        <f>SUM(C65:C69)</f>
        <v>14845847</v>
      </c>
    </row>
    <row r="71" spans="2:3">
      <c r="B71" s="49" t="s">
        <v>90</v>
      </c>
      <c r="C71" s="50">
        <f>C64-C70</f>
        <v>2.5</v>
      </c>
    </row>
  </sheetData>
  <mergeCells count="8">
    <mergeCell ref="A47:B47"/>
    <mergeCell ref="A48:B48"/>
    <mergeCell ref="A34:A36"/>
    <mergeCell ref="A38:A40"/>
    <mergeCell ref="A37:B37"/>
    <mergeCell ref="A41:B41"/>
    <mergeCell ref="A42:B42"/>
    <mergeCell ref="A44:A46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2021-10-29T12:26:50Z</cp:lastPrinted>
  <dcterms:created xsi:type="dcterms:W3CDTF">2006-09-16T00:00:00Z</dcterms:created>
  <dcterms:modified xsi:type="dcterms:W3CDTF">2021-12-09T12:17:42Z</dcterms:modified>
</cp:coreProperties>
</file>