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5"/>
  </bookViews>
  <sheets>
    <sheet name="Sheet1" sheetId="1" r:id="rId1"/>
    <sheet name="եկամուտ" sheetId="2" r:id="rId2"/>
    <sheet name="ծախս ԳՈ" sheetId="3" r:id="rId3"/>
    <sheet name="ծախս ՏՀ" sheetId="4" r:id="rId4"/>
    <sheet name="դեֆիցիտ" sheetId="5" r:id="rId5"/>
    <sheet name="ֆինան.աղբյուր" sheetId="6" r:id="rId6"/>
  </sheets>
  <externalReferences>
    <externalReference r:id="rId7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" l="1"/>
  <c r="G21" i="6"/>
  <c r="D21" i="6"/>
  <c r="J20" i="6"/>
  <c r="G20" i="6"/>
  <c r="D20" i="6"/>
  <c r="J19" i="6"/>
  <c r="J18" i="6" s="1"/>
  <c r="J17" i="6" s="1"/>
  <c r="G19" i="6"/>
  <c r="G18" i="6" s="1"/>
  <c r="G17" i="6" s="1"/>
  <c r="G13" i="6" s="1"/>
  <c r="G12" i="6" s="1"/>
  <c r="G11" i="6" s="1"/>
  <c r="G10" i="6" s="1"/>
  <c r="D19" i="6"/>
  <c r="D18" i="6" s="1"/>
  <c r="D17" i="6" s="1"/>
  <c r="L18" i="6"/>
  <c r="I18" i="6"/>
  <c r="I17" i="6" s="1"/>
  <c r="I13" i="6" s="1"/>
  <c r="I12" i="6" s="1"/>
  <c r="I11" i="6" s="1"/>
  <c r="I10" i="6" s="1"/>
  <c r="F18" i="6"/>
  <c r="L17" i="6"/>
  <c r="L13" i="6" s="1"/>
  <c r="L12" i="6" s="1"/>
  <c r="L11" i="6" s="1"/>
  <c r="L10" i="6" s="1"/>
  <c r="K17" i="6"/>
  <c r="H17" i="6"/>
  <c r="H13" i="6" s="1"/>
  <c r="H12" i="6" s="1"/>
  <c r="H11" i="6" s="1"/>
  <c r="H10" i="6" s="1"/>
  <c r="F17" i="6"/>
  <c r="F13" i="6" s="1"/>
  <c r="F12" i="6" s="1"/>
  <c r="F11" i="6" s="1"/>
  <c r="F10" i="6" s="1"/>
  <c r="E17" i="6"/>
  <c r="J16" i="6"/>
  <c r="G16" i="6"/>
  <c r="D16" i="6"/>
  <c r="J15" i="6"/>
  <c r="G15" i="6"/>
  <c r="D15" i="6"/>
  <c r="K14" i="6"/>
  <c r="J14" i="6"/>
  <c r="H14" i="6"/>
  <c r="G14" i="6"/>
  <c r="E14" i="6"/>
  <c r="D14" i="6"/>
  <c r="D13" i="6" s="1"/>
  <c r="D12" i="6" s="1"/>
  <c r="D11" i="6" s="1"/>
  <c r="D10" i="6" s="1"/>
  <c r="K13" i="6"/>
  <c r="K12" i="6" s="1"/>
  <c r="K11" i="6" s="1"/>
  <c r="K10" i="6" s="1"/>
  <c r="E13" i="6"/>
  <c r="E12" i="6" s="1"/>
  <c r="E11" i="6" s="1"/>
  <c r="E10" i="6" s="1"/>
  <c r="K11" i="5"/>
  <c r="J11" i="5"/>
  <c r="I11" i="5" s="1"/>
  <c r="K10" i="5"/>
  <c r="J10" i="5"/>
  <c r="I10" i="5"/>
  <c r="H10" i="5"/>
  <c r="G10" i="5"/>
  <c r="F10" i="5"/>
  <c r="E10" i="5"/>
  <c r="D10" i="5"/>
  <c r="C10" i="5"/>
  <c r="J93" i="4"/>
  <c r="J92" i="4" s="1"/>
  <c r="G93" i="4"/>
  <c r="D93" i="4"/>
  <c r="L92" i="4"/>
  <c r="I92" i="4"/>
  <c r="I89" i="4" s="1"/>
  <c r="G92" i="4"/>
  <c r="F92" i="4"/>
  <c r="D92" i="4"/>
  <c r="J91" i="4"/>
  <c r="G91" i="4"/>
  <c r="D91" i="4"/>
  <c r="D90" i="4" s="1"/>
  <c r="D89" i="4" s="1"/>
  <c r="L90" i="4"/>
  <c r="L89" i="4" s="1"/>
  <c r="J90" i="4"/>
  <c r="I90" i="4"/>
  <c r="G90" i="4"/>
  <c r="F90" i="4"/>
  <c r="F89" i="4" s="1"/>
  <c r="G89" i="4"/>
  <c r="J88" i="4"/>
  <c r="J87" i="4" s="1"/>
  <c r="G88" i="4"/>
  <c r="D88" i="4"/>
  <c r="L87" i="4"/>
  <c r="I87" i="4"/>
  <c r="G87" i="4"/>
  <c r="F87" i="4"/>
  <c r="F79" i="4" s="1"/>
  <c r="F78" i="4" s="1"/>
  <c r="D87" i="4"/>
  <c r="J86" i="4"/>
  <c r="G86" i="4"/>
  <c r="D86" i="4"/>
  <c r="J85" i="4"/>
  <c r="G85" i="4"/>
  <c r="G83" i="4" s="1"/>
  <c r="D85" i="4"/>
  <c r="J84" i="4"/>
  <c r="J83" i="4" s="1"/>
  <c r="J79" i="4" s="1"/>
  <c r="J78" i="4" s="1"/>
  <c r="G84" i="4"/>
  <c r="D84" i="4"/>
  <c r="L83" i="4"/>
  <c r="I83" i="4"/>
  <c r="F83" i="4"/>
  <c r="D83" i="4"/>
  <c r="J82" i="4"/>
  <c r="G82" i="4"/>
  <c r="D82" i="4"/>
  <c r="J81" i="4"/>
  <c r="G81" i="4"/>
  <c r="G80" i="4" s="1"/>
  <c r="D81" i="4"/>
  <c r="D80" i="4" s="1"/>
  <c r="D79" i="4" s="1"/>
  <c r="D78" i="4" s="1"/>
  <c r="L80" i="4"/>
  <c r="J80" i="4"/>
  <c r="I80" i="4"/>
  <c r="I79" i="4" s="1"/>
  <c r="I78" i="4" s="1"/>
  <c r="F80" i="4"/>
  <c r="L79" i="4"/>
  <c r="L78" i="4" s="1"/>
  <c r="L10" i="4" s="1"/>
  <c r="J77" i="4"/>
  <c r="G77" i="4"/>
  <c r="D77" i="4"/>
  <c r="L75" i="4"/>
  <c r="K75" i="4"/>
  <c r="J75" i="4"/>
  <c r="I75" i="4"/>
  <c r="H75" i="4"/>
  <c r="G75" i="4"/>
  <c r="F75" i="4"/>
  <c r="E75" i="4"/>
  <c r="D75" i="4"/>
  <c r="J74" i="4"/>
  <c r="G74" i="4"/>
  <c r="G73" i="4" s="1"/>
  <c r="D74" i="4"/>
  <c r="K73" i="4"/>
  <c r="J73" i="4"/>
  <c r="H73" i="4"/>
  <c r="E73" i="4"/>
  <c r="D73" i="4"/>
  <c r="J72" i="4"/>
  <c r="J71" i="4" s="1"/>
  <c r="J65" i="4" s="1"/>
  <c r="G72" i="4"/>
  <c r="D72" i="4"/>
  <c r="K71" i="4"/>
  <c r="H71" i="4"/>
  <c r="G71" i="4"/>
  <c r="E71" i="4"/>
  <c r="D71" i="4"/>
  <c r="J70" i="4"/>
  <c r="G70" i="4"/>
  <c r="D70" i="4"/>
  <c r="J69" i="4"/>
  <c r="G69" i="4"/>
  <c r="D69" i="4"/>
  <c r="D68" i="4" s="1"/>
  <c r="K68" i="4"/>
  <c r="J68" i="4"/>
  <c r="H68" i="4"/>
  <c r="G68" i="4"/>
  <c r="G65" i="4" s="1"/>
  <c r="E68" i="4"/>
  <c r="E65" i="4" s="1"/>
  <c r="J67" i="4"/>
  <c r="G67" i="4"/>
  <c r="D67" i="4"/>
  <c r="D66" i="4" s="1"/>
  <c r="D65" i="4" s="1"/>
  <c r="K66" i="4"/>
  <c r="K65" i="4" s="1"/>
  <c r="J66" i="4"/>
  <c r="H66" i="4"/>
  <c r="G66" i="4"/>
  <c r="E66" i="4"/>
  <c r="L65" i="4"/>
  <c r="I65" i="4"/>
  <c r="H65" i="4"/>
  <c r="F65" i="4"/>
  <c r="J64" i="4"/>
  <c r="G64" i="4"/>
  <c r="G61" i="4" s="1"/>
  <c r="G60" i="4" s="1"/>
  <c r="D64" i="4"/>
  <c r="J63" i="4"/>
  <c r="G63" i="4"/>
  <c r="D63" i="4"/>
  <c r="J62" i="4"/>
  <c r="J61" i="4" s="1"/>
  <c r="J60" i="4" s="1"/>
  <c r="G62" i="4"/>
  <c r="D62" i="4"/>
  <c r="D61" i="4" s="1"/>
  <c r="D60" i="4" s="1"/>
  <c r="K61" i="4"/>
  <c r="K60" i="4" s="1"/>
  <c r="H61" i="4"/>
  <c r="E61" i="4"/>
  <c r="H60" i="4"/>
  <c r="E60" i="4"/>
  <c r="J59" i="4"/>
  <c r="G59" i="4"/>
  <c r="D59" i="4"/>
  <c r="D58" i="4" s="1"/>
  <c r="D57" i="4" s="1"/>
  <c r="K58" i="4"/>
  <c r="K57" i="4" s="1"/>
  <c r="J58" i="4"/>
  <c r="J57" i="4" s="1"/>
  <c r="H58" i="4"/>
  <c r="G58" i="4"/>
  <c r="E58" i="4"/>
  <c r="E57" i="4" s="1"/>
  <c r="H57" i="4"/>
  <c r="G57" i="4"/>
  <c r="J56" i="4"/>
  <c r="G56" i="4"/>
  <c r="E56" i="4"/>
  <c r="D56" i="4"/>
  <c r="D55" i="4" s="1"/>
  <c r="K55" i="4"/>
  <c r="J55" i="4"/>
  <c r="H55" i="4"/>
  <c r="G55" i="4"/>
  <c r="E55" i="4"/>
  <c r="E53" i="4" s="1"/>
  <c r="E52" i="4" s="1"/>
  <c r="J54" i="4"/>
  <c r="J53" i="4" s="1"/>
  <c r="J52" i="4" s="1"/>
  <c r="G54" i="4"/>
  <c r="G53" i="4" s="1"/>
  <c r="G52" i="4" s="1"/>
  <c r="D54" i="4"/>
  <c r="D53" i="4" s="1"/>
  <c r="D52" i="4" s="1"/>
  <c r="K53" i="4"/>
  <c r="K52" i="4" s="1"/>
  <c r="H53" i="4"/>
  <c r="H52" i="4"/>
  <c r="J51" i="4"/>
  <c r="G51" i="4"/>
  <c r="D51" i="4"/>
  <c r="D50" i="4" s="1"/>
  <c r="D49" i="4" s="1"/>
  <c r="K50" i="4"/>
  <c r="K49" i="4" s="1"/>
  <c r="J50" i="4"/>
  <c r="J49" i="4" s="1"/>
  <c r="H50" i="4"/>
  <c r="G50" i="4"/>
  <c r="E50" i="4"/>
  <c r="E49" i="4" s="1"/>
  <c r="H49" i="4"/>
  <c r="G49" i="4"/>
  <c r="J48" i="4"/>
  <c r="G48" i="4"/>
  <c r="D48" i="4"/>
  <c r="J47" i="4"/>
  <c r="G47" i="4"/>
  <c r="D47" i="4"/>
  <c r="D42" i="4" s="1"/>
  <c r="J46" i="4"/>
  <c r="G46" i="4"/>
  <c r="D46" i="4"/>
  <c r="J45" i="4"/>
  <c r="G45" i="4"/>
  <c r="D45" i="4"/>
  <c r="J44" i="4"/>
  <c r="G44" i="4"/>
  <c r="G42" i="4" s="1"/>
  <c r="D44" i="4"/>
  <c r="J43" i="4"/>
  <c r="J42" i="4" s="1"/>
  <c r="G43" i="4"/>
  <c r="D43" i="4"/>
  <c r="K42" i="4"/>
  <c r="H42" i="4"/>
  <c r="E42" i="4"/>
  <c r="J41" i="4"/>
  <c r="G41" i="4"/>
  <c r="D41" i="4"/>
  <c r="J40" i="4"/>
  <c r="G40" i="4"/>
  <c r="G39" i="4" s="1"/>
  <c r="D40" i="4"/>
  <c r="D39" i="4" s="1"/>
  <c r="K39" i="4"/>
  <c r="J39" i="4"/>
  <c r="H39" i="4"/>
  <c r="E39" i="4"/>
  <c r="J38" i="4"/>
  <c r="J37" i="4" s="1"/>
  <c r="G38" i="4"/>
  <c r="G37" i="4" s="1"/>
  <c r="D38" i="4"/>
  <c r="K37" i="4"/>
  <c r="H37" i="4"/>
  <c r="E37" i="4"/>
  <c r="D37" i="4"/>
  <c r="J36" i="4"/>
  <c r="G36" i="4"/>
  <c r="D36" i="4"/>
  <c r="J35" i="4"/>
  <c r="G35" i="4"/>
  <c r="D35" i="4"/>
  <c r="J34" i="4"/>
  <c r="G34" i="4"/>
  <c r="D34" i="4"/>
  <c r="J33" i="4"/>
  <c r="G33" i="4"/>
  <c r="D33" i="4"/>
  <c r="J32" i="4"/>
  <c r="G32" i="4"/>
  <c r="D32" i="4"/>
  <c r="J31" i="4"/>
  <c r="G31" i="4"/>
  <c r="D31" i="4"/>
  <c r="J30" i="4"/>
  <c r="G30" i="4"/>
  <c r="D30" i="4"/>
  <c r="J29" i="4"/>
  <c r="J28" i="4" s="1"/>
  <c r="G29" i="4"/>
  <c r="G28" i="4" s="1"/>
  <c r="D29" i="4"/>
  <c r="D28" i="4" s="1"/>
  <c r="K28" i="4"/>
  <c r="K17" i="4" s="1"/>
  <c r="H28" i="4"/>
  <c r="E28" i="4"/>
  <c r="J27" i="4"/>
  <c r="G27" i="4"/>
  <c r="D27" i="4"/>
  <c r="J26" i="4"/>
  <c r="G26" i="4"/>
  <c r="D26" i="4"/>
  <c r="J25" i="4"/>
  <c r="G25" i="4"/>
  <c r="D25" i="4"/>
  <c r="D24" i="4" s="1"/>
  <c r="K24" i="4"/>
  <c r="J24" i="4"/>
  <c r="H24" i="4"/>
  <c r="G24" i="4"/>
  <c r="E24" i="4"/>
  <c r="J23" i="4"/>
  <c r="G23" i="4"/>
  <c r="D23" i="4"/>
  <c r="J22" i="4"/>
  <c r="G22" i="4"/>
  <c r="D22" i="4"/>
  <c r="J21" i="4"/>
  <c r="G21" i="4"/>
  <c r="D21" i="4"/>
  <c r="J20" i="4"/>
  <c r="J18" i="4" s="1"/>
  <c r="G20" i="4"/>
  <c r="D20" i="4"/>
  <c r="J19" i="4"/>
  <c r="G19" i="4"/>
  <c r="G18" i="4" s="1"/>
  <c r="D19" i="4"/>
  <c r="D18" i="4" s="1"/>
  <c r="K18" i="4"/>
  <c r="H18" i="4"/>
  <c r="H17" i="4" s="1"/>
  <c r="E18" i="4"/>
  <c r="E17" i="4" s="1"/>
  <c r="J16" i="4"/>
  <c r="J13" i="4" s="1"/>
  <c r="J12" i="4" s="1"/>
  <c r="G16" i="4"/>
  <c r="D16" i="4"/>
  <c r="J15" i="4"/>
  <c r="G15" i="4"/>
  <c r="D15" i="4"/>
  <c r="J14" i="4"/>
  <c r="G14" i="4"/>
  <c r="G13" i="4" s="1"/>
  <c r="G12" i="4" s="1"/>
  <c r="D14" i="4"/>
  <c r="D13" i="4" s="1"/>
  <c r="D12" i="4" s="1"/>
  <c r="K13" i="4"/>
  <c r="H13" i="4"/>
  <c r="H12" i="4" s="1"/>
  <c r="H11" i="4" s="1"/>
  <c r="H10" i="4" s="1"/>
  <c r="E13" i="4"/>
  <c r="K12" i="4"/>
  <c r="E12" i="4"/>
  <c r="L11" i="4"/>
  <c r="I11" i="4"/>
  <c r="I10" i="4" s="1"/>
  <c r="F11" i="4"/>
  <c r="J90" i="3"/>
  <c r="J89" i="3" s="1"/>
  <c r="J88" i="3" s="1"/>
  <c r="N89" i="3"/>
  <c r="M89" i="3"/>
  <c r="L89" i="3"/>
  <c r="L88" i="3" s="1"/>
  <c r="K89" i="3"/>
  <c r="I89" i="3"/>
  <c r="H89" i="3"/>
  <c r="H88" i="3" s="1"/>
  <c r="G89" i="3"/>
  <c r="G88" i="3" s="1"/>
  <c r="F89" i="3"/>
  <c r="N88" i="3"/>
  <c r="M88" i="3"/>
  <c r="K88" i="3"/>
  <c r="I88" i="3"/>
  <c r="F88" i="3"/>
  <c r="L87" i="3"/>
  <c r="L86" i="3" s="1"/>
  <c r="I87" i="3"/>
  <c r="F87" i="3"/>
  <c r="F86" i="3" s="1"/>
  <c r="N86" i="3"/>
  <c r="M86" i="3"/>
  <c r="K86" i="3"/>
  <c r="J86" i="3"/>
  <c r="I86" i="3"/>
  <c r="H86" i="3"/>
  <c r="G86" i="3"/>
  <c r="L85" i="3"/>
  <c r="L84" i="3" s="1"/>
  <c r="I85" i="3"/>
  <c r="F85" i="3"/>
  <c r="F84" i="3" s="1"/>
  <c r="N84" i="3"/>
  <c r="M84" i="3"/>
  <c r="K84" i="3"/>
  <c r="J84" i="3"/>
  <c r="I84" i="3"/>
  <c r="H84" i="3"/>
  <c r="H81" i="3" s="1"/>
  <c r="G84" i="3"/>
  <c r="L83" i="3"/>
  <c r="L82" i="3" s="1"/>
  <c r="I83" i="3"/>
  <c r="F83" i="3"/>
  <c r="F82" i="3" s="1"/>
  <c r="N82" i="3"/>
  <c r="M82" i="3"/>
  <c r="M81" i="3" s="1"/>
  <c r="K82" i="3"/>
  <c r="J82" i="3"/>
  <c r="I82" i="3"/>
  <c r="I81" i="3" s="1"/>
  <c r="H82" i="3"/>
  <c r="G82" i="3"/>
  <c r="G81" i="3" s="1"/>
  <c r="N81" i="3"/>
  <c r="K81" i="3"/>
  <c r="J81" i="3"/>
  <c r="L80" i="3"/>
  <c r="L79" i="3" s="1"/>
  <c r="I80" i="3"/>
  <c r="F80" i="3"/>
  <c r="N79" i="3"/>
  <c r="M79" i="3"/>
  <c r="K79" i="3"/>
  <c r="J79" i="3"/>
  <c r="J69" i="3" s="1"/>
  <c r="I79" i="3"/>
  <c r="H79" i="3"/>
  <c r="G79" i="3"/>
  <c r="F79" i="3"/>
  <c r="L78" i="3"/>
  <c r="I78" i="3"/>
  <c r="F78" i="3"/>
  <c r="L77" i="3"/>
  <c r="L76" i="3" s="1"/>
  <c r="I77" i="3"/>
  <c r="F77" i="3"/>
  <c r="N76" i="3"/>
  <c r="M76" i="3"/>
  <c r="M69" i="3" s="1"/>
  <c r="K76" i="3"/>
  <c r="J76" i="3"/>
  <c r="I76" i="3"/>
  <c r="H76" i="3"/>
  <c r="G76" i="3"/>
  <c r="F76" i="3"/>
  <c r="L75" i="3"/>
  <c r="I75" i="3"/>
  <c r="F75" i="3"/>
  <c r="L74" i="3"/>
  <c r="I74" i="3"/>
  <c r="I73" i="3" s="1"/>
  <c r="F74" i="3"/>
  <c r="F73" i="3" s="1"/>
  <c r="N73" i="3"/>
  <c r="M73" i="3"/>
  <c r="L73" i="3"/>
  <c r="K73" i="3"/>
  <c r="J73" i="3"/>
  <c r="H73" i="3"/>
  <c r="G73" i="3"/>
  <c r="L72" i="3"/>
  <c r="I72" i="3"/>
  <c r="I70" i="3" s="1"/>
  <c r="I69" i="3" s="1"/>
  <c r="F72" i="3"/>
  <c r="L71" i="3"/>
  <c r="I71" i="3"/>
  <c r="F71" i="3"/>
  <c r="F70" i="3" s="1"/>
  <c r="F69" i="3" s="1"/>
  <c r="N70" i="3"/>
  <c r="N69" i="3" s="1"/>
  <c r="M70" i="3"/>
  <c r="L70" i="3"/>
  <c r="K70" i="3"/>
  <c r="K69" i="3" s="1"/>
  <c r="J70" i="3"/>
  <c r="H70" i="3"/>
  <c r="G70" i="3"/>
  <c r="G69" i="3" s="1"/>
  <c r="H69" i="3"/>
  <c r="L68" i="3"/>
  <c r="I68" i="3"/>
  <c r="I67" i="3" s="1"/>
  <c r="F68" i="3"/>
  <c r="N67" i="3"/>
  <c r="M67" i="3"/>
  <c r="L67" i="3"/>
  <c r="K67" i="3"/>
  <c r="J67" i="3"/>
  <c r="H67" i="3"/>
  <c r="H56" i="3" s="1"/>
  <c r="G67" i="3"/>
  <c r="F67" i="3"/>
  <c r="L66" i="3"/>
  <c r="I66" i="3"/>
  <c r="F66" i="3"/>
  <c r="L65" i="3"/>
  <c r="I65" i="3"/>
  <c r="I64" i="3" s="1"/>
  <c r="F65" i="3"/>
  <c r="F64" i="3" s="1"/>
  <c r="N64" i="3"/>
  <c r="M64" i="3"/>
  <c r="L64" i="3"/>
  <c r="K64" i="3"/>
  <c r="J64" i="3"/>
  <c r="H64" i="3"/>
  <c r="G64" i="3"/>
  <c r="L63" i="3"/>
  <c r="I63" i="3"/>
  <c r="F63" i="3"/>
  <c r="F61" i="3" s="1"/>
  <c r="L62" i="3"/>
  <c r="L61" i="3" s="1"/>
  <c r="I62" i="3"/>
  <c r="F62" i="3"/>
  <c r="N61" i="3"/>
  <c r="M61" i="3"/>
  <c r="K61" i="3"/>
  <c r="J61" i="3"/>
  <c r="I61" i="3"/>
  <c r="H61" i="3"/>
  <c r="G61" i="3"/>
  <c r="L60" i="3"/>
  <c r="L59" i="3" s="1"/>
  <c r="I60" i="3"/>
  <c r="F60" i="3"/>
  <c r="N59" i="3"/>
  <c r="M59" i="3"/>
  <c r="M56" i="3" s="1"/>
  <c r="K59" i="3"/>
  <c r="J59" i="3"/>
  <c r="I59" i="3"/>
  <c r="H59" i="3"/>
  <c r="G59" i="3"/>
  <c r="F59" i="3"/>
  <c r="L58" i="3"/>
  <c r="L57" i="3" s="1"/>
  <c r="I58" i="3"/>
  <c r="F58" i="3"/>
  <c r="N57" i="3"/>
  <c r="N56" i="3" s="1"/>
  <c r="M57" i="3"/>
  <c r="K57" i="3"/>
  <c r="J57" i="3"/>
  <c r="J56" i="3" s="1"/>
  <c r="I57" i="3"/>
  <c r="I56" i="3" s="1"/>
  <c r="H57" i="3"/>
  <c r="G57" i="3"/>
  <c r="F57" i="3"/>
  <c r="K56" i="3"/>
  <c r="G56" i="3"/>
  <c r="L55" i="3"/>
  <c r="I55" i="3"/>
  <c r="F55" i="3"/>
  <c r="F54" i="3" s="1"/>
  <c r="F53" i="3" s="1"/>
  <c r="N54" i="3"/>
  <c r="N53" i="3" s="1"/>
  <c r="M54" i="3"/>
  <c r="L54" i="3"/>
  <c r="K54" i="3"/>
  <c r="K53" i="3" s="1"/>
  <c r="J54" i="3"/>
  <c r="I54" i="3"/>
  <c r="H54" i="3"/>
  <c r="G54" i="3"/>
  <c r="G53" i="3" s="1"/>
  <c r="M53" i="3"/>
  <c r="L53" i="3"/>
  <c r="J53" i="3"/>
  <c r="I53" i="3"/>
  <c r="H53" i="3"/>
  <c r="L52" i="3"/>
  <c r="I52" i="3"/>
  <c r="I51" i="3" s="1"/>
  <c r="F52" i="3"/>
  <c r="N51" i="3"/>
  <c r="M51" i="3"/>
  <c r="L51" i="3"/>
  <c r="K51" i="3"/>
  <c r="J51" i="3"/>
  <c r="H51" i="3"/>
  <c r="G51" i="3"/>
  <c r="F51" i="3"/>
  <c r="L50" i="3"/>
  <c r="I50" i="3"/>
  <c r="I49" i="3" s="1"/>
  <c r="F50" i="3"/>
  <c r="F49" i="3" s="1"/>
  <c r="N49" i="3"/>
  <c r="M49" i="3"/>
  <c r="L49" i="3"/>
  <c r="K49" i="3"/>
  <c r="J49" i="3"/>
  <c r="H49" i="3"/>
  <c r="G49" i="3"/>
  <c r="L48" i="3"/>
  <c r="I48" i="3"/>
  <c r="I47" i="3" s="1"/>
  <c r="F48" i="3"/>
  <c r="N47" i="3"/>
  <c r="M47" i="3"/>
  <c r="L47" i="3"/>
  <c r="K47" i="3"/>
  <c r="K44" i="3" s="1"/>
  <c r="J47" i="3"/>
  <c r="H47" i="3"/>
  <c r="G47" i="3"/>
  <c r="F47" i="3"/>
  <c r="L46" i="3"/>
  <c r="I46" i="3"/>
  <c r="I45" i="3" s="1"/>
  <c r="F46" i="3"/>
  <c r="F45" i="3" s="1"/>
  <c r="F44" i="3" s="1"/>
  <c r="N45" i="3"/>
  <c r="M45" i="3"/>
  <c r="L45" i="3"/>
  <c r="L44" i="3" s="1"/>
  <c r="K45" i="3"/>
  <c r="J45" i="3"/>
  <c r="H45" i="3"/>
  <c r="H44" i="3" s="1"/>
  <c r="G45" i="3"/>
  <c r="G44" i="3" s="1"/>
  <c r="N44" i="3"/>
  <c r="M44" i="3"/>
  <c r="J44" i="3"/>
  <c r="L43" i="3"/>
  <c r="L42" i="3" s="1"/>
  <c r="I43" i="3"/>
  <c r="F43" i="3"/>
  <c r="N42" i="3"/>
  <c r="M42" i="3"/>
  <c r="K42" i="3"/>
  <c r="J42" i="3"/>
  <c r="I42" i="3"/>
  <c r="H42" i="3"/>
  <c r="G42" i="3"/>
  <c r="F42" i="3"/>
  <c r="L41" i="3"/>
  <c r="L40" i="3" s="1"/>
  <c r="L39" i="3" s="1"/>
  <c r="I41" i="3"/>
  <c r="F41" i="3"/>
  <c r="N40" i="3"/>
  <c r="M40" i="3"/>
  <c r="M39" i="3" s="1"/>
  <c r="K40" i="3"/>
  <c r="J40" i="3"/>
  <c r="I40" i="3"/>
  <c r="I39" i="3" s="1"/>
  <c r="H40" i="3"/>
  <c r="H39" i="3" s="1"/>
  <c r="G40" i="3"/>
  <c r="F40" i="3"/>
  <c r="N39" i="3"/>
  <c r="K39" i="3"/>
  <c r="J39" i="3"/>
  <c r="G39" i="3"/>
  <c r="F39" i="3"/>
  <c r="L38" i="3"/>
  <c r="L37" i="3" s="1"/>
  <c r="I38" i="3"/>
  <c r="F38" i="3"/>
  <c r="N37" i="3"/>
  <c r="N28" i="3" s="1"/>
  <c r="M37" i="3"/>
  <c r="K37" i="3"/>
  <c r="J37" i="3"/>
  <c r="J28" i="3" s="1"/>
  <c r="I37" i="3"/>
  <c r="H37" i="3"/>
  <c r="G37" i="3"/>
  <c r="F37" i="3"/>
  <c r="L36" i="3"/>
  <c r="I36" i="3"/>
  <c r="F36" i="3"/>
  <c r="F34" i="3" s="1"/>
  <c r="L35" i="3"/>
  <c r="L34" i="3" s="1"/>
  <c r="I35" i="3"/>
  <c r="F35" i="3"/>
  <c r="N34" i="3"/>
  <c r="M34" i="3"/>
  <c r="M28" i="3" s="1"/>
  <c r="K34" i="3"/>
  <c r="J34" i="3"/>
  <c r="I34" i="3"/>
  <c r="H34" i="3"/>
  <c r="G34" i="3"/>
  <c r="L33" i="3"/>
  <c r="I33" i="3"/>
  <c r="F33" i="3"/>
  <c r="L32" i="3"/>
  <c r="I32" i="3"/>
  <c r="I31" i="3" s="1"/>
  <c r="F32" i="3"/>
  <c r="N31" i="3"/>
  <c r="M31" i="3"/>
  <c r="L31" i="3"/>
  <c r="K31" i="3"/>
  <c r="K28" i="3" s="1"/>
  <c r="J31" i="3"/>
  <c r="H31" i="3"/>
  <c r="G31" i="3"/>
  <c r="F31" i="3"/>
  <c r="L30" i="3"/>
  <c r="I30" i="3"/>
  <c r="I29" i="3" s="1"/>
  <c r="I28" i="3" s="1"/>
  <c r="F30" i="3"/>
  <c r="F29" i="3" s="1"/>
  <c r="F28" i="3" s="1"/>
  <c r="N29" i="3"/>
  <c r="M29" i="3"/>
  <c r="L29" i="3"/>
  <c r="K29" i="3"/>
  <c r="J29" i="3"/>
  <c r="H29" i="3"/>
  <c r="H28" i="3" s="1"/>
  <c r="G29" i="3"/>
  <c r="G28" i="3" s="1"/>
  <c r="L27" i="3"/>
  <c r="L26" i="3" s="1"/>
  <c r="L25" i="3" s="1"/>
  <c r="I27" i="3"/>
  <c r="F27" i="3"/>
  <c r="N26" i="3"/>
  <c r="M26" i="3"/>
  <c r="M25" i="3" s="1"/>
  <c r="K26" i="3"/>
  <c r="J26" i="3"/>
  <c r="I26" i="3"/>
  <c r="I25" i="3" s="1"/>
  <c r="H26" i="3"/>
  <c r="G26" i="3"/>
  <c r="F26" i="3"/>
  <c r="N25" i="3"/>
  <c r="K25" i="3"/>
  <c r="J25" i="3"/>
  <c r="H25" i="3"/>
  <c r="G25" i="3"/>
  <c r="F25" i="3"/>
  <c r="L24" i="3"/>
  <c r="L23" i="3" s="1"/>
  <c r="L22" i="3" s="1"/>
  <c r="I24" i="3"/>
  <c r="F24" i="3"/>
  <c r="N23" i="3"/>
  <c r="N22" i="3" s="1"/>
  <c r="M23" i="3"/>
  <c r="K23" i="3"/>
  <c r="J23" i="3"/>
  <c r="J22" i="3" s="1"/>
  <c r="I23" i="3"/>
  <c r="I22" i="3" s="1"/>
  <c r="H23" i="3"/>
  <c r="G23" i="3"/>
  <c r="F23" i="3"/>
  <c r="F22" i="3" s="1"/>
  <c r="M22" i="3"/>
  <c r="K22" i="3"/>
  <c r="H22" i="3"/>
  <c r="G22" i="3"/>
  <c r="L21" i="3"/>
  <c r="I21" i="3"/>
  <c r="I20" i="3" s="1"/>
  <c r="F21" i="3"/>
  <c r="F20" i="3" s="1"/>
  <c r="N20" i="3"/>
  <c r="M20" i="3"/>
  <c r="L20" i="3"/>
  <c r="K20" i="3"/>
  <c r="J20" i="3"/>
  <c r="H20" i="3"/>
  <c r="G20" i="3"/>
  <c r="L19" i="3"/>
  <c r="I19" i="3"/>
  <c r="F19" i="3"/>
  <c r="F16" i="3" s="1"/>
  <c r="L18" i="3"/>
  <c r="I18" i="3"/>
  <c r="F18" i="3"/>
  <c r="L17" i="3"/>
  <c r="L16" i="3" s="1"/>
  <c r="I17" i="3"/>
  <c r="F17" i="3"/>
  <c r="N16" i="3"/>
  <c r="N11" i="3" s="1"/>
  <c r="M16" i="3"/>
  <c r="M11" i="3" s="1"/>
  <c r="K16" i="3"/>
  <c r="J16" i="3"/>
  <c r="I16" i="3"/>
  <c r="H16" i="3"/>
  <c r="G16" i="3"/>
  <c r="L15" i="3"/>
  <c r="L12" i="3" s="1"/>
  <c r="L11" i="3" s="1"/>
  <c r="I15" i="3"/>
  <c r="F15" i="3"/>
  <c r="L14" i="3"/>
  <c r="I14" i="3"/>
  <c r="F14" i="3"/>
  <c r="L13" i="3"/>
  <c r="I13" i="3"/>
  <c r="I12" i="3" s="1"/>
  <c r="I11" i="3" s="1"/>
  <c r="F13" i="3"/>
  <c r="F12" i="3" s="1"/>
  <c r="F11" i="3" s="1"/>
  <c r="N12" i="3"/>
  <c r="M12" i="3"/>
  <c r="K12" i="3"/>
  <c r="K11" i="3" s="1"/>
  <c r="J12" i="3"/>
  <c r="J11" i="3" s="1"/>
  <c r="H12" i="3"/>
  <c r="G12" i="3"/>
  <c r="G11" i="3" s="1"/>
  <c r="H11" i="3"/>
  <c r="H10" i="3" s="1"/>
  <c r="J64" i="2"/>
  <c r="G64" i="2"/>
  <c r="D64" i="2"/>
  <c r="J63" i="2"/>
  <c r="G63" i="2"/>
  <c r="D63" i="2"/>
  <c r="L62" i="2"/>
  <c r="K62" i="2"/>
  <c r="J62" i="2"/>
  <c r="I62" i="2"/>
  <c r="H62" i="2"/>
  <c r="G62" i="2"/>
  <c r="F62" i="2"/>
  <c r="E62" i="2"/>
  <c r="D62" i="2"/>
  <c r="J61" i="2"/>
  <c r="G61" i="2"/>
  <c r="D61" i="2"/>
  <c r="K60" i="2"/>
  <c r="J60" i="2"/>
  <c r="H60" i="2"/>
  <c r="G60" i="2" s="1"/>
  <c r="E60" i="2"/>
  <c r="D60" i="2"/>
  <c r="J59" i="2"/>
  <c r="G59" i="2"/>
  <c r="D59" i="2"/>
  <c r="J58" i="2"/>
  <c r="G58" i="2"/>
  <c r="D58" i="2"/>
  <c r="J57" i="2"/>
  <c r="G57" i="2"/>
  <c r="D57" i="2"/>
  <c r="J56" i="2"/>
  <c r="G56" i="2"/>
  <c r="D56" i="2"/>
  <c r="J55" i="2"/>
  <c r="G55" i="2"/>
  <c r="D55" i="2"/>
  <c r="J54" i="2"/>
  <c r="G54" i="2"/>
  <c r="G51" i="2" s="1"/>
  <c r="G50" i="2" s="1"/>
  <c r="D54" i="2"/>
  <c r="J53" i="2"/>
  <c r="G53" i="2"/>
  <c r="D53" i="2"/>
  <c r="J52" i="2"/>
  <c r="J51" i="2" s="1"/>
  <c r="J50" i="2" s="1"/>
  <c r="G52" i="2"/>
  <c r="D52" i="2"/>
  <c r="D51" i="2" s="1"/>
  <c r="D50" i="2" s="1"/>
  <c r="K51" i="2"/>
  <c r="K50" i="2" s="1"/>
  <c r="H51" i="2"/>
  <c r="E51" i="2"/>
  <c r="E50" i="2" s="1"/>
  <c r="E43" i="2" s="1"/>
  <c r="H50" i="2"/>
  <c r="J49" i="2"/>
  <c r="G49" i="2"/>
  <c r="D49" i="2"/>
  <c r="K48" i="2"/>
  <c r="J48" i="2" s="1"/>
  <c r="H48" i="2"/>
  <c r="G48" i="2"/>
  <c r="E48" i="2"/>
  <c r="D48" i="2"/>
  <c r="J47" i="2"/>
  <c r="G47" i="2"/>
  <c r="D47" i="2"/>
  <c r="D44" i="2" s="1"/>
  <c r="D43" i="2" s="1"/>
  <c r="J46" i="2"/>
  <c r="G46" i="2"/>
  <c r="D46" i="2"/>
  <c r="J45" i="2"/>
  <c r="G45" i="2"/>
  <c r="G44" i="2" s="1"/>
  <c r="D45" i="2"/>
  <c r="K44" i="2"/>
  <c r="J44" i="2"/>
  <c r="J43" i="2" s="1"/>
  <c r="H44" i="2"/>
  <c r="E44" i="2"/>
  <c r="L43" i="2"/>
  <c r="I43" i="2"/>
  <c r="I10" i="2" s="1"/>
  <c r="H43" i="2"/>
  <c r="F43" i="2"/>
  <c r="J42" i="2"/>
  <c r="G42" i="2"/>
  <c r="D42" i="2"/>
  <c r="L41" i="2"/>
  <c r="J41" i="2" s="1"/>
  <c r="I41" i="2"/>
  <c r="G41" i="2"/>
  <c r="F41" i="2"/>
  <c r="D41" i="2" s="1"/>
  <c r="J40" i="2"/>
  <c r="G40" i="2"/>
  <c r="G35" i="2" s="1"/>
  <c r="G34" i="2" s="1"/>
  <c r="D40" i="2"/>
  <c r="J39" i="2"/>
  <c r="G39" i="2"/>
  <c r="D39" i="2"/>
  <c r="J38" i="2"/>
  <c r="J37" i="2" s="1"/>
  <c r="J35" i="2" s="1"/>
  <c r="G38" i="2"/>
  <c r="D38" i="2"/>
  <c r="K37" i="2"/>
  <c r="K35" i="2" s="1"/>
  <c r="K34" i="2" s="1"/>
  <c r="H37" i="2"/>
  <c r="G37" i="2"/>
  <c r="E37" i="2"/>
  <c r="D37" i="2"/>
  <c r="J36" i="2"/>
  <c r="G36" i="2"/>
  <c r="D36" i="2"/>
  <c r="D35" i="2" s="1"/>
  <c r="H35" i="2"/>
  <c r="E35" i="2"/>
  <c r="E34" i="2" s="1"/>
  <c r="I34" i="2"/>
  <c r="H34" i="2"/>
  <c r="F34" i="2"/>
  <c r="J33" i="2"/>
  <c r="G33" i="2"/>
  <c r="D33" i="2"/>
  <c r="J32" i="2"/>
  <c r="J31" i="2" s="1"/>
  <c r="G32" i="2"/>
  <c r="D32" i="2"/>
  <c r="D31" i="2" s="1"/>
  <c r="K31" i="2"/>
  <c r="H31" i="2"/>
  <c r="G31" i="2"/>
  <c r="E31" i="2"/>
  <c r="J30" i="2"/>
  <c r="G30" i="2"/>
  <c r="D30" i="2"/>
  <c r="J29" i="2"/>
  <c r="G29" i="2"/>
  <c r="D29" i="2"/>
  <c r="J28" i="2"/>
  <c r="G28" i="2"/>
  <c r="D28" i="2"/>
  <c r="J27" i="2"/>
  <c r="G27" i="2"/>
  <c r="D27" i="2"/>
  <c r="J26" i="2"/>
  <c r="J18" i="2" s="1"/>
  <c r="G26" i="2"/>
  <c r="D26" i="2"/>
  <c r="J25" i="2"/>
  <c r="G25" i="2"/>
  <c r="D25" i="2"/>
  <c r="J24" i="2"/>
  <c r="G24" i="2"/>
  <c r="D24" i="2"/>
  <c r="D18" i="2" s="1"/>
  <c r="J23" i="2"/>
  <c r="G23" i="2"/>
  <c r="D23" i="2"/>
  <c r="J22" i="2"/>
  <c r="G22" i="2"/>
  <c r="D22" i="2"/>
  <c r="J21" i="2"/>
  <c r="G21" i="2"/>
  <c r="G18" i="2" s="1"/>
  <c r="D21" i="2"/>
  <c r="J20" i="2"/>
  <c r="G20" i="2"/>
  <c r="D20" i="2"/>
  <c r="J19" i="2"/>
  <c r="G19" i="2"/>
  <c r="D19" i="2"/>
  <c r="K18" i="2"/>
  <c r="H18" i="2"/>
  <c r="E18" i="2"/>
  <c r="J17" i="2"/>
  <c r="G17" i="2"/>
  <c r="D17" i="2"/>
  <c r="D16" i="2" s="1"/>
  <c r="K16" i="2"/>
  <c r="J16" i="2"/>
  <c r="H16" i="2"/>
  <c r="G16" i="2"/>
  <c r="E16" i="2"/>
  <c r="J15" i="2"/>
  <c r="G15" i="2"/>
  <c r="G12" i="2" s="1"/>
  <c r="D15" i="2"/>
  <c r="J14" i="2"/>
  <c r="G14" i="2"/>
  <c r="D14" i="2"/>
  <c r="J13" i="2"/>
  <c r="G13" i="2"/>
  <c r="D13" i="2"/>
  <c r="K12" i="2"/>
  <c r="K11" i="2" s="1"/>
  <c r="J12" i="2"/>
  <c r="J11" i="2" s="1"/>
  <c r="H12" i="2"/>
  <c r="E12" i="2"/>
  <c r="E11" i="2" s="1"/>
  <c r="D12" i="2"/>
  <c r="H11" i="2"/>
  <c r="H10" i="2" s="1"/>
  <c r="F10" i="2"/>
  <c r="J13" i="6" l="1"/>
  <c r="J12" i="6" s="1"/>
  <c r="J11" i="6" s="1"/>
  <c r="J10" i="6" s="1"/>
  <c r="F10" i="4"/>
  <c r="G11" i="4"/>
  <c r="J89" i="4"/>
  <c r="E11" i="4"/>
  <c r="E10" i="4" s="1"/>
  <c r="K11" i="4"/>
  <c r="K10" i="4" s="1"/>
  <c r="J17" i="4"/>
  <c r="J11" i="4" s="1"/>
  <c r="J10" i="4" s="1"/>
  <c r="D17" i="4"/>
  <c r="D11" i="4" s="1"/>
  <c r="D10" i="4" s="1"/>
  <c r="G79" i="4"/>
  <c r="G78" i="4" s="1"/>
  <c r="G17" i="4"/>
  <c r="J10" i="3"/>
  <c r="K10" i="3"/>
  <c r="F56" i="3"/>
  <c r="L69" i="3"/>
  <c r="M10" i="3"/>
  <c r="F81" i="3"/>
  <c r="N10" i="3"/>
  <c r="L28" i="3"/>
  <c r="L10" i="3" s="1"/>
  <c r="L56" i="3"/>
  <c r="F10" i="3"/>
  <c r="L81" i="3"/>
  <c r="I44" i="3"/>
  <c r="I10" i="3" s="1"/>
  <c r="G10" i="3"/>
  <c r="D11" i="2"/>
  <c r="D10" i="2" s="1"/>
  <c r="E10" i="2"/>
  <c r="G11" i="2"/>
  <c r="G10" i="2" s="1"/>
  <c r="D34" i="2"/>
  <c r="G43" i="2"/>
  <c r="J34" i="2"/>
  <c r="J10" i="2" s="1"/>
  <c r="L34" i="2"/>
  <c r="L10" i="2" s="1"/>
  <c r="K43" i="2"/>
  <c r="K10" i="2" s="1"/>
  <c r="G10" i="4" l="1"/>
</calcChain>
</file>

<file path=xl/sharedStrings.xml><?xml version="1.0" encoding="utf-8"?>
<sst xmlns="http://schemas.openxmlformats.org/spreadsheetml/2006/main" count="1101" uniqueCount="360">
  <si>
    <t xml:space="preserve">ՎԱՅՈՑ ՁՈՐԻ ՄԱՐԶԻ </t>
  </si>
  <si>
    <t>ՋԵՐՄՈՒԿ   ՀԱՄԱՅՆՔԻ</t>
  </si>
  <si>
    <t xml:space="preserve">           2025  ԹՎԱԿԱՆԻ  ԲՅՈՒՋԵ               </t>
  </si>
  <si>
    <t xml:space="preserve">Հաստատված է  
</t>
  </si>
  <si>
    <t>Ջերմուկ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</si>
  <si>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</si>
  <si>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>Կ. Տ.</t>
  </si>
  <si>
    <t>3-ՐԴ ԵՌԱՄՍՅԱԿԻ ԿԱՏԱՐՄԱՆ  ՀԱՇՎԵՏՎՈՒԹՅՈՒՆ</t>
  </si>
  <si>
    <t>Համայնքի բյուջեի եկամուտների կատարման վերաբերյալ</t>
  </si>
  <si>
    <t>(02/01/25 - 30/09/25թ. ժամանակահատվածի համար)</t>
  </si>
  <si>
    <t>Տողի</t>
  </si>
  <si>
    <t>Եկամտատեսակները</t>
  </si>
  <si>
    <t>Հոդվածի համար</t>
  </si>
  <si>
    <t>Ընդամենը</t>
  </si>
  <si>
    <t>Տարեկան հաստատված պլան</t>
  </si>
  <si>
    <t>Տարեկան ճշտված պլան</t>
  </si>
  <si>
    <t>Փաստացի</t>
  </si>
  <si>
    <t>այդ թվում</t>
  </si>
  <si>
    <t>NN</t>
  </si>
  <si>
    <t>(u.5+u.6)</t>
  </si>
  <si>
    <t>վարչական մաս</t>
  </si>
  <si>
    <t>Ֆոնդային մաս</t>
  </si>
  <si>
    <t>(u.8+u.9)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</si>
  <si>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</si>
  <si>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</si>
  <si>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</si>
  <si>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</si>
  <si>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</si>
  <si>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</si>
  <si>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</si>
  <si>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</si>
  <si>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</si>
  <si>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</si>
  <si>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</si>
  <si>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</si>
  <si>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</si>
  <si>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</si>
  <si>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</si>
  <si>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</si>
  <si>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</si>
  <si>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</si>
  <si>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</si>
  <si>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</si>
  <si>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</si>
  <si>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</si>
  <si>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</si>
  <si>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</si>
  <si>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</si>
  <si>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</si>
  <si>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</si>
  <si>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</si>
  <si>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</si>
  <si>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</si>
  <si>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</si>
  <si>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>2. ՊԱՇՏՈՆԱԿԱՆ ԴՐԱՄԱՇՆՈՐՀՆԵՐ (տող 1210 + տող 1220 + տող 1230 + տող 1240 + տող 1250 + տող 1260)</t>
  </si>
  <si>
    <t>7300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</si>
  <si>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</si>
  <si>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</si>
  <si>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</si>
  <si>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</si>
  <si>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</si>
  <si>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</si>
  <si>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</si>
  <si>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</si>
  <si>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</si>
  <si>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</si>
  <si>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</si>
  <si>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</si>
  <si>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</si>
  <si>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</si>
  <si>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</si>
  <si>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</si>
  <si>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</si>
  <si>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</si>
  <si>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</si>
  <si>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</si>
  <si>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</si>
  <si>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</si>
  <si>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</si>
  <si>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</si>
  <si>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</si>
  <si>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</si>
  <si>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</si>
  <si>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</si>
  <si>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</si>
  <si>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</si>
  <si>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Համայնքի վարչական տարածքում ինքնակամ կառուցված շենքերի, շինությունների օրինականացման համար վճարներ 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</si>
  <si>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</si>
  <si>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</si>
  <si>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</si>
  <si>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3.9 Այլ եկամուտներ (տող 1391 + տող 1392 + տող 1393)</t>
  </si>
  <si>
    <t>7452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</si>
  <si>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</si>
  <si>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</si>
  <si>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</si>
  <si>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</si>
  <si>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</si>
  <si>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</si>
  <si>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</si>
  <si>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</si>
  <si>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</si>
  <si>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վարչական բյուջե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</si>
  <si>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</si>
  <si>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</si>
  <si>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</si>
  <si>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</si>
  <si>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</si>
  <si>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</si>
  <si>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</si>
  <si>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</si>
  <si>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</si>
  <si>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</si>
  <si>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</si>
  <si>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</si>
  <si>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</si>
  <si>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</si>
  <si>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</si>
  <si>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</si>
  <si>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</si>
  <si>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</si>
  <si>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</si>
  <si>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</si>
  <si>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>ՊԱՇՏՊԱՆՈՒԹՅՈՒՆ (տող2210+2220+տող2230+տող2240+տող2250)</t>
  </si>
  <si>
    <t>Պաշտպանություն (այլ դասերին չպատկանող)</t>
  </si>
  <si>
    <t>5</t>
  </si>
  <si>
    <t>ՀԱՍԱՐԱԿԱԿԱՆ ԿԱՐԳ, ԱՆՎՏԱՆԳՈՒԹՅՈՒՆ և ԴԱՏԱԿԱՆ ԳՈՐԾՈՒՆԵՈՒԹՅՈՒՆ (տող2310+տող2320+տող2330+տող2340+տող2350+տող2360+տող2370+տող2380)</t>
  </si>
  <si>
    <t>Փրկարար ծառայություն</t>
  </si>
  <si>
    <t xml:space="preserve">Փրկարար ծառայություն </t>
  </si>
  <si>
    <t>ՏՆՏԵՍԱԿԱՆ ՀԱՐԱԲԵՐՈՒԹՅՈՒՆՆԵՐ (տող2410+տող2420+տող2430+տող2440+տող2450+տող2460+տող2470+տող2480+տող2490)</t>
  </si>
  <si>
    <t>4</t>
  </si>
  <si>
    <t>Գյուղատնտեսություն, անտառային տնտեսություն, ձկնորսություն և որսորդություն</t>
  </si>
  <si>
    <t xml:space="preserve">Գյուղատնտեսություն </t>
  </si>
  <si>
    <t>Տրանսպորտ</t>
  </si>
  <si>
    <t xml:space="preserve">ճանապարհային տրանսպորտ </t>
  </si>
  <si>
    <t xml:space="preserve">Խողովակաշարային և այլ տրանսպորտ </t>
  </si>
  <si>
    <t>Այլ բնագավառներ</t>
  </si>
  <si>
    <t>7</t>
  </si>
  <si>
    <t xml:space="preserve">Զբոսաշրջություն </t>
  </si>
  <si>
    <t xml:space="preserve">Զարգացման բազմանպատակ ծրագրեր 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</si>
  <si>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</si>
  <si>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</si>
  <si>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</si>
  <si>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</si>
  <si>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</si>
  <si>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</si>
  <si>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</si>
  <si>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</si>
  <si>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</si>
  <si>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</si>
  <si>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</si>
  <si>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>ԱՌՈՂՋԱՊԱՀՈՒԹՅՈՒՆ (տող2710+տող2720+տող2730+տող2740+տող2750+տող2760)</t>
  </si>
  <si>
    <t>Առողջապահություն (այլ դասերին չպատկանող)</t>
  </si>
  <si>
    <t>ՀԱՆԳԻՍՏ, ՄՇԱԿՈՒՅԹ ԵՎ ԿՐՈՆ (տող2810+տող2820+տող2830+տող2840+տող2850+տող2860)</t>
  </si>
  <si>
    <t>8</t>
  </si>
  <si>
    <t>Հանգստի և սպորտի ծառայություններ</t>
  </si>
  <si>
    <t>Մշակութային ծառայություններ</t>
  </si>
  <si>
    <t>Մշակույթի տներ, ակումբներ, կենտրոններ</t>
  </si>
  <si>
    <t>Ռադիո և հեռուստահաղորդումների հեռարձակման և հրատարակչական ծառայություններ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</si>
  <si>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</si>
  <si>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</si>
  <si>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</si>
  <si>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</si>
  <si>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</si>
  <si>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</si>
  <si>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</si>
  <si>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</si>
  <si>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</si>
  <si>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</si>
  <si>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</si>
  <si>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</si>
  <si>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</si>
  <si>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</si>
  <si>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</si>
  <si>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</si>
  <si>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</si>
  <si>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 xml:space="preserve">ՍՈՑԻԱԼԱԿԱՆ ՊԱՇՏՊԱՆՈՒԹՅՈՒՆ (տող3010+տող3020+տող3030+տող3040+տող3050+տող3060+տող3070+տող3080+տող3090) </t>
  </si>
  <si>
    <t>10</t>
  </si>
  <si>
    <t xml:space="preserve">Հարազատին կորցրած անձինք </t>
  </si>
  <si>
    <t>Ընտանիքի անդամներ և զավակներ</t>
  </si>
  <si>
    <t xml:space="preserve">Սոցիալական հատուկ արտոնություններ (այլ դասերին չպատկանող) 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</si>
  <si>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</si>
  <si>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</si>
  <si>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</si>
  <si>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</si>
  <si>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 xml:space="preserve"> Տողի</t>
  </si>
  <si>
    <t>Բյուջետային ծախսերի տնտեսագիտական դասակարգման հոդվածների անվանումները</t>
  </si>
  <si>
    <t xml:space="preserve">              Տարեկան հաստատված պլան</t>
  </si>
  <si>
    <t xml:space="preserve">                                            Տարեկան ճշտված պլան                            </t>
  </si>
  <si>
    <t xml:space="preserve">                                          Փաստացի</t>
  </si>
  <si>
    <t>Ընդամենը (ս.5+ս.6)</t>
  </si>
  <si>
    <t xml:space="preserve">                   այդ թվում`</t>
  </si>
  <si>
    <t>Ընդամենը (ս.8+ս.9)</t>
  </si>
  <si>
    <t>Ընդամենը (ս.11+ս.12)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</si>
  <si>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</si>
  <si>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</si>
  <si>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</si>
  <si>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</si>
  <si>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</si>
  <si>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</si>
  <si>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</si>
  <si>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</si>
  <si>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</si>
  <si>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</si>
  <si>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</si>
  <si>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</si>
  <si>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</si>
  <si>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</si>
  <si>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</si>
  <si>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</si>
  <si>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</si>
  <si>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</si>
  <si>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</si>
  <si>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</si>
  <si>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</si>
  <si>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</si>
  <si>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</si>
  <si>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</si>
  <si>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</si>
  <si>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</si>
  <si>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</si>
  <si>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</si>
  <si>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</si>
  <si>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</si>
  <si>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</si>
  <si>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</si>
  <si>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</si>
  <si>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</si>
  <si>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</si>
  <si>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</si>
  <si>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</si>
  <si>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</si>
  <si>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</si>
  <si>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</si>
  <si>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</si>
  <si>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</si>
  <si>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</si>
  <si>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</si>
  <si>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</si>
  <si>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</si>
  <si>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</si>
  <si>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</si>
  <si>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</si>
  <si>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</si>
  <si>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</si>
  <si>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</si>
  <si>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</si>
  <si>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</si>
  <si>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</si>
  <si>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</si>
  <si>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</si>
  <si>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</si>
  <si>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</si>
  <si>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</si>
  <si>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</si>
  <si>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-Տրանսպորտային նյութեր</t>
  </si>
  <si>
    <t>4264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</si>
  <si>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</si>
  <si>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</si>
  <si>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</si>
  <si>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</si>
  <si>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</si>
  <si>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</si>
  <si>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</si>
  <si>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</si>
  <si>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</si>
  <si>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</si>
  <si>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>1.5 ԴՐԱՄԱՇՆՈՐՀՆԵՐ (տող4510+տող4520+տող4530+տող4540)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</si>
  <si>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</si>
  <si>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</si>
  <si>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</si>
  <si>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Այլ ընթացիկ դրամաշնորհներ                             (տող 4534+տող 4535 +տող 4536)</t>
  </si>
  <si>
    <t>4639</t>
  </si>
  <si>
    <t xml:space="preserve"> - այլ</t>
  </si>
  <si>
    <t>ԿԱՊԻՏԱԼ ԴՐԱՄԱՇՆՈՐՀՆԵՐ ՊԵՏԱԿԱՆ ՀԱՏՎԱԾԻ ԱՅԼ ՄԱԿԱՐԴԱԿՆԵՐԻՆ (տող4541+տող4542+տող4543)</t>
  </si>
  <si>
    <t xml:space="preserve"> -Այլ կապիտալ դրամաշնորհներ                                     (տող 4544+տող 4545 +տող 4546)</t>
  </si>
  <si>
    <t>4657</t>
  </si>
  <si>
    <t>1.6 ՍՈՑԻԱԼԱԿԱՆ ՆՊԱՍՏՆԵՐ ԵՎ ԿԵՆՍԱԹՈՇԱԿՆԵՐ (տող4610+տող4630+տող4640)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</si>
  <si>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</si>
  <si>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</si>
  <si>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</si>
  <si>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</si>
  <si>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</si>
  <si>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-Այլ նպաստներ բյուջեից</t>
  </si>
  <si>
    <t>4729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</si>
  <si>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</si>
  <si>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</si>
  <si>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</si>
  <si>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</si>
  <si>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</si>
  <si>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-Այլ հարկեր</t>
  </si>
  <si>
    <t>4822</t>
  </si>
  <si>
    <t xml:space="preserve"> -Պարտադիր վճարներ</t>
  </si>
  <si>
    <t>4823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</si>
  <si>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</si>
  <si>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</si>
  <si>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</si>
  <si>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</si>
  <si>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</si>
  <si>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</si>
  <si>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</si>
  <si>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</si>
  <si>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</si>
  <si>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</si>
  <si>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</si>
  <si>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</si>
  <si>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</si>
  <si>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</si>
  <si>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</si>
  <si>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</si>
  <si>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</si>
  <si>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</si>
  <si>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</si>
  <si>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</si>
  <si>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</si>
  <si>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</si>
  <si>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</si>
  <si>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</si>
  <si>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</si>
  <si>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</si>
  <si>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</si>
  <si>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</si>
  <si>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</si>
  <si>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>ԱՅԼ ՀԻՄՆԱԿԱՆ ՄԻՋՈՑՆԵՐԻ ԻՐԱՑՈՒՄԻՑ ՄՈՒՏՔԵՐ</t>
  </si>
  <si>
    <t>8131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</si>
  <si>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</si>
  <si>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</si>
  <si>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</si>
  <si>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</si>
  <si>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</si>
  <si>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</si>
  <si>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</si>
  <si>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</si>
  <si>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</si>
  <si>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NN</t>
  </si>
  <si>
    <t>անվանումները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</si>
  <si>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</si>
  <si>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</si>
  <si>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</si>
  <si>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</si>
  <si>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</si>
  <si>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</si>
  <si>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</si>
  <si>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2. ՖԻՆԱՆՍԱԿԱՆ ԱԿՏԻՎՆԵՐ  (տող8161+տող8170+տող8190+տող8201+տող8202+տող8203)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</si>
  <si>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</si>
  <si>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</si>
  <si>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</si>
  <si>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</si>
  <si>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>2.3.1.1. Համայնքի բյուջեի վարչական մասի տարեսկզբի ազատ մնացորդ` հաշվետու տարվա հունվարի 1-ի դրությամբ</t>
  </si>
  <si>
    <t>9321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</si>
  <si>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</si>
  <si>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</si>
  <si>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</si>
  <si>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</si>
  <si>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</si>
  <si>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- վարչական մասի միջոցների տարեսկզբի ազատ մնացորդից ֆոնդային  մաս մուտքագրման ենթակա գումարը (տող 8193)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</si>
  <si>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</si>
  <si>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Հավելված Ջերմուկ համայնքի ավագանու 2025 թվականի    հոկտեմբերի 13-ի  N 72-Ա որոշման</t>
  </si>
  <si>
    <t xml:space="preserve"> 2025 թվականի  հոկտեմբերի 13-ի  N  72 -Ա որոշմամբ 
</t>
  </si>
  <si>
    <t xml:space="preserve">                      (02/01/25 - 30/09/25թ. ժամանակահատվածի համար)</t>
  </si>
  <si>
    <t xml:space="preserve">                        (02/01/25 - 30/09/25թ. ժամանակահատվածի համար)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</si>
</sst>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HEA Grapalat"/>
      <family val="3"/>
    </font>
    <font>
      <i/>
      <sz val="10"/>
      <name val="GHEA Grapalat"/>
      <family val="3"/>
    </font>
    <font>
      <b/>
      <sz val="18"/>
      <color indexed="8"/>
      <name val="GHEA Grapalat"/>
      <family val="3"/>
    </font>
    <font>
      <b/>
      <sz val="11"/>
      <color indexed="8"/>
      <name val="Calibri"/>
      <family val="2"/>
    </font>
    <font>
      <b/>
      <sz val="10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sz val="23.95"/>
      <color indexed="8"/>
      <name val="GHEA Grapalat"/>
      <family val="3"/>
    </font>
    <font>
      <sz val="16"/>
      <color indexed="8"/>
      <name val="GHEA Grapalat"/>
      <family val="3"/>
    </font>
    <font>
      <sz val="14"/>
      <color indexed="8"/>
      <name val="GHEA Grapalat"/>
      <family val="3"/>
    </font>
    <font>
      <sz val="11.95"/>
      <color indexed="8"/>
      <name val="GHEA Grapalat"/>
      <family val="3"/>
    </font>
    <font>
      <sz val="10"/>
      <color indexed="8"/>
      <name val="GHEA Grapalat"/>
      <family val="3"/>
    </font>
    <font>
      <b/>
      <sz val="14"/>
      <name val="Arial LatArm"/>
      <family val="2"/>
    </font>
    <font>
      <sz val="8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b/>
      <i/>
      <sz val="12"/>
      <name val="Arial LatArm"/>
      <family val="2"/>
    </font>
    <font>
      <sz val="12"/>
      <name val="Arial LatArm"/>
      <family val="2"/>
    </font>
    <font>
      <b/>
      <sz val="11"/>
      <name val="Arial LatArm"/>
      <family val="2"/>
    </font>
    <font>
      <sz val="11"/>
      <name val="Arial LatArm"/>
      <family val="2"/>
    </font>
    <font>
      <sz val="10"/>
      <color theme="1"/>
      <name val="Calibri"/>
      <family val="2"/>
      <scheme val="minor"/>
    </font>
    <font>
      <b/>
      <i/>
      <sz val="11"/>
      <name val="Arial LatArm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11">
    <xf numFmtId="0" fontId="0" fillId="0" borderId="0"/>
    <xf numFmtId="0" fontId="15" fillId="0" borderId="3" applyNumberFormat="0" applyFill="0" applyProtection="0">
      <alignment horizontal="center"/>
    </xf>
    <xf numFmtId="0" fontId="1" fillId="0" borderId="3" applyNumberFormat="0" applyFont="0" applyFill="0" applyAlignment="0" applyProtection="0"/>
    <xf numFmtId="0" fontId="15" fillId="0" borderId="3" applyNumberFormat="0" applyFill="0" applyProtection="0">
      <alignment horizontal="center" vertical="center"/>
    </xf>
    <xf numFmtId="4" fontId="16" fillId="0" borderId="5" applyFill="0" applyProtection="0">
      <alignment horizontal="center" vertical="center"/>
    </xf>
    <xf numFmtId="4" fontId="16" fillId="0" borderId="5" applyFill="0" applyProtection="0">
      <alignment horizontal="right" vertical="center"/>
    </xf>
    <xf numFmtId="0" fontId="16" fillId="0" borderId="7" applyNumberFormat="0" applyFill="0" applyProtection="0">
      <alignment horizontal="right" vertical="center"/>
    </xf>
    <xf numFmtId="0" fontId="18" fillId="0" borderId="7" applyNumberFormat="0" applyFill="0" applyProtection="0">
      <alignment horizontal="center" vertical="center"/>
    </xf>
    <xf numFmtId="0" fontId="18" fillId="0" borderId="7" applyNumberFormat="0" applyFill="0" applyProtection="0">
      <alignment horizontal="left" vertical="center" wrapText="1"/>
    </xf>
    <xf numFmtId="4" fontId="18" fillId="0" borderId="7" applyFill="0" applyProtection="0">
      <alignment horizontal="right" vertical="center"/>
    </xf>
    <xf numFmtId="0" fontId="18" fillId="0" borderId="5" applyNumberFormat="0" applyFill="0" applyProtection="0">
      <alignment horizontal="left" vertical="center" wrapText="1"/>
    </xf>
  </cellStyleXfs>
  <cellXfs count="95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 applyAlignment="1" applyProtection="1">
      <alignment horizontal="center" vertical="top" wrapText="1" readingOrder="1"/>
      <protection locked="0"/>
    </xf>
    <xf numFmtId="0" fontId="1" fillId="0" borderId="3" xfId="2" applyFill="1"/>
    <xf numFmtId="0" fontId="1" fillId="0" borderId="4" xfId="2" applyFill="1" applyBorder="1"/>
    <xf numFmtId="164" fontId="1" fillId="0" borderId="4" xfId="2" applyNumberFormat="1" applyFill="1" applyBorder="1"/>
    <xf numFmtId="4" fontId="17" fillId="2" borderId="6" xfId="4" applyFont="1" applyFill="1" applyBorder="1">
      <alignment horizontal="center" vertical="center"/>
    </xf>
    <xf numFmtId="4" fontId="17" fillId="2" borderId="6" xfId="4" applyFont="1" applyFill="1" applyBorder="1" applyAlignment="1">
      <alignment horizontal="center" vertical="center" wrapText="1"/>
    </xf>
    <xf numFmtId="0" fontId="17" fillId="2" borderId="6" xfId="6" applyFont="1" applyFill="1" applyBorder="1">
      <alignment horizontal="right" vertical="center"/>
    </xf>
    <xf numFmtId="0" fontId="19" fillId="3" borderId="6" xfId="7" applyFont="1" applyFill="1" applyBorder="1">
      <alignment horizontal="center" vertical="center"/>
    </xf>
    <xf numFmtId="0" fontId="19" fillId="3" borderId="6" xfId="8" applyFont="1" applyFill="1" applyBorder="1">
      <alignment horizontal="left" vertical="center" wrapText="1"/>
    </xf>
    <xf numFmtId="164" fontId="19" fillId="3" borderId="6" xfId="9" applyNumberFormat="1" applyFont="1" applyFill="1" applyBorder="1">
      <alignment horizontal="right" vertical="center"/>
    </xf>
    <xf numFmtId="0" fontId="17" fillId="4" borderId="6" xfId="7" applyFont="1" applyFill="1" applyBorder="1">
      <alignment horizontal="center" vertical="center"/>
    </xf>
    <xf numFmtId="0" fontId="17" fillId="4" borderId="6" xfId="8" applyFont="1" applyFill="1" applyBorder="1">
      <alignment horizontal="left" vertical="center" wrapText="1"/>
    </xf>
    <xf numFmtId="164" fontId="17" fillId="4" borderId="6" xfId="9" applyNumberFormat="1" applyFont="1" applyFill="1" applyBorder="1">
      <alignment horizontal="right" vertical="center"/>
    </xf>
    <xf numFmtId="0" fontId="17" fillId="0" borderId="6" xfId="7" applyFont="1" applyFill="1" applyBorder="1">
      <alignment horizontal="center" vertical="center"/>
    </xf>
    <xf numFmtId="0" fontId="17" fillId="0" borderId="6" xfId="8" applyFont="1" applyFill="1" applyBorder="1">
      <alignment horizontal="left" vertical="center" wrapText="1"/>
    </xf>
    <xf numFmtId="164" fontId="17" fillId="0" borderId="6" xfId="9" applyNumberFormat="1" applyFont="1" applyFill="1" applyBorder="1">
      <alignment horizontal="right" vertical="center"/>
    </xf>
    <xf numFmtId="0" fontId="20" fillId="0" borderId="6" xfId="7" applyFont="1" applyFill="1" applyBorder="1">
      <alignment horizontal="center" vertical="center"/>
    </xf>
    <xf numFmtId="0" fontId="20" fillId="0" borderId="6" xfId="8" applyFont="1" applyFill="1" applyBorder="1">
      <alignment horizontal="left" vertical="center" wrapText="1"/>
    </xf>
    <xf numFmtId="164" fontId="20" fillId="0" borderId="6" xfId="9" applyNumberFormat="1" applyFont="1" applyFill="1" applyBorder="1">
      <alignment horizontal="right" vertical="center"/>
    </xf>
    <xf numFmtId="0" fontId="1" fillId="0" borderId="8" xfId="2" applyFill="1" applyBorder="1"/>
    <xf numFmtId="0" fontId="15" fillId="0" borderId="3" xfId="1" applyFill="1">
      <alignment horizontal="center"/>
    </xf>
    <xf numFmtId="4" fontId="17" fillId="2" borderId="6" xfId="5" applyFont="1" applyFill="1" applyBorder="1" applyAlignment="1">
      <alignment horizontal="center" vertical="center"/>
    </xf>
    <xf numFmtId="0" fontId="20" fillId="2" borderId="6" xfId="6" applyFont="1" applyFill="1" applyBorder="1">
      <alignment horizontal="right" vertical="center"/>
    </xf>
    <xf numFmtId="0" fontId="21" fillId="4" borderId="6" xfId="8" applyFont="1" applyFill="1" applyBorder="1">
      <alignment horizontal="left" vertical="center" wrapText="1"/>
    </xf>
    <xf numFmtId="0" fontId="17" fillId="3" borderId="6" xfId="7" applyFont="1" applyFill="1" applyBorder="1">
      <alignment horizontal="center" vertical="center"/>
    </xf>
    <xf numFmtId="0" fontId="21" fillId="3" borderId="6" xfId="8" applyFont="1" applyFill="1" applyBorder="1">
      <alignment horizontal="left" vertical="center" wrapText="1"/>
    </xf>
    <xf numFmtId="164" fontId="17" fillId="3" borderId="6" xfId="9" applyNumberFormat="1" applyFont="1" applyFill="1" applyBorder="1">
      <alignment horizontal="right" vertical="center"/>
    </xf>
    <xf numFmtId="0" fontId="21" fillId="0" borderId="6" xfId="8" applyFont="1" applyFill="1" applyBorder="1">
      <alignment horizontal="left" vertical="center" wrapText="1"/>
    </xf>
    <xf numFmtId="0" fontId="22" fillId="0" borderId="6" xfId="8" applyFont="1" applyFill="1" applyBorder="1">
      <alignment horizontal="left" vertical="center" wrapText="1"/>
    </xf>
    <xf numFmtId="0" fontId="23" fillId="0" borderId="8" xfId="2" applyFont="1" applyFill="1" applyBorder="1"/>
    <xf numFmtId="0" fontId="23" fillId="0" borderId="3" xfId="2" applyFont="1" applyFill="1"/>
    <xf numFmtId="4" fontId="21" fillId="2" borderId="6" xfId="4" applyFont="1" applyFill="1" applyBorder="1">
      <alignment horizontal="center" vertical="center"/>
    </xf>
    <xf numFmtId="4" fontId="21" fillId="2" borderId="6" xfId="4" applyFont="1" applyFill="1" applyBorder="1" applyAlignment="1">
      <alignment horizontal="center" vertical="center" wrapText="1"/>
    </xf>
    <xf numFmtId="0" fontId="21" fillId="2" borderId="6" xfId="6" applyFont="1" applyFill="1" applyBorder="1">
      <alignment horizontal="right" vertical="center"/>
    </xf>
    <xf numFmtId="0" fontId="21" fillId="5" borderId="6" xfId="7" applyFont="1" applyFill="1" applyBorder="1">
      <alignment horizontal="center" vertical="center"/>
    </xf>
    <xf numFmtId="0" fontId="21" fillId="5" borderId="6" xfId="8" applyFont="1" applyFill="1" applyBorder="1">
      <alignment horizontal="left" vertical="center" wrapText="1"/>
    </xf>
    <xf numFmtId="164" fontId="17" fillId="5" borderId="6" xfId="9" applyNumberFormat="1" applyFont="1" applyFill="1" applyBorder="1">
      <alignment horizontal="right" vertical="center"/>
    </xf>
    <xf numFmtId="0" fontId="24" fillId="6" borderId="6" xfId="7" applyFont="1" applyFill="1" applyBorder="1">
      <alignment horizontal="center" vertical="center"/>
    </xf>
    <xf numFmtId="0" fontId="24" fillId="6" borderId="6" xfId="8" applyFont="1" applyFill="1" applyBorder="1">
      <alignment horizontal="left" vertical="center" wrapText="1"/>
    </xf>
    <xf numFmtId="164" fontId="19" fillId="6" borderId="6" xfId="9" applyNumberFormat="1" applyFont="1" applyFill="1" applyBorder="1">
      <alignment horizontal="right" vertical="center"/>
    </xf>
    <xf numFmtId="0" fontId="21" fillId="0" borderId="6" xfId="7" applyFont="1" applyFill="1" applyBorder="1">
      <alignment horizontal="center" vertical="center"/>
    </xf>
    <xf numFmtId="0" fontId="22" fillId="0" borderId="6" xfId="7" applyFont="1" applyFill="1" applyBorder="1">
      <alignment horizontal="center" vertical="center"/>
    </xf>
    <xf numFmtId="0" fontId="21" fillId="6" borderId="6" xfId="7" applyFont="1" applyFill="1" applyBorder="1">
      <alignment horizontal="center" vertical="center"/>
    </xf>
    <xf numFmtId="0" fontId="21" fillId="6" borderId="6" xfId="8" applyFont="1" applyFill="1" applyBorder="1">
      <alignment horizontal="left" vertical="center" wrapText="1"/>
    </xf>
    <xf numFmtId="164" fontId="17" fillId="6" borderId="6" xfId="9" applyNumberFormat="1" applyFont="1" applyFill="1" applyBorder="1">
      <alignment horizontal="right" vertical="center"/>
    </xf>
    <xf numFmtId="0" fontId="1" fillId="0" borderId="8" xfId="2" applyFont="1" applyFill="1" applyBorder="1"/>
    <xf numFmtId="4" fontId="17" fillId="6" borderId="6" xfId="4" applyFont="1" applyFill="1" applyBorder="1">
      <alignment horizontal="center" vertical="center"/>
    </xf>
    <xf numFmtId="4" fontId="17" fillId="6" borderId="6" xfId="4" applyFont="1" applyFill="1" applyBorder="1" applyAlignment="1">
      <alignment horizontal="center" vertical="center" wrapText="1"/>
    </xf>
    <xf numFmtId="0" fontId="17" fillId="6" borderId="6" xfId="6" applyFont="1" applyFill="1" applyBorder="1">
      <alignment horizontal="right" vertical="center"/>
    </xf>
    <xf numFmtId="0" fontId="25" fillId="0" borderId="8" xfId="2" applyFont="1" applyFill="1" applyBorder="1"/>
    <xf numFmtId="4" fontId="25" fillId="0" borderId="8" xfId="2" applyNumberFormat="1" applyFont="1" applyFill="1" applyBorder="1"/>
    <xf numFmtId="4" fontId="17" fillId="6" borderId="6" xfId="5" applyFont="1" applyFill="1" applyBorder="1">
      <alignment horizontal="right" vertical="center"/>
    </xf>
    <xf numFmtId="0" fontId="17" fillId="6" borderId="6" xfId="7" applyFont="1" applyFill="1" applyBorder="1">
      <alignment horizontal="center" vertical="center"/>
    </xf>
    <xf numFmtId="0" fontId="17" fillId="6" borderId="6" xfId="8" applyFont="1" applyFill="1" applyBorder="1">
      <alignment horizontal="left" vertical="center" wrapText="1"/>
    </xf>
    <xf numFmtId="0" fontId="19" fillId="0" borderId="6" xfId="7" applyFont="1" applyFill="1" applyBorder="1">
      <alignment horizontal="center" vertical="center"/>
    </xf>
    <xf numFmtId="0" fontId="19" fillId="0" borderId="6" xfId="8" applyFont="1" applyFill="1" applyBorder="1">
      <alignment horizontal="left" vertical="center" wrapText="1"/>
    </xf>
    <xf numFmtId="164" fontId="19" fillId="0" borderId="6" xfId="9" applyNumberFormat="1" applyFont="1" applyFill="1" applyBorder="1">
      <alignment horizontal="right" vertical="center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4" fillId="0" borderId="2" xfId="0" applyFont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horizontal="right" vertical="top" wrapText="1" readingOrder="1"/>
      <protection locked="0"/>
    </xf>
    <xf numFmtId="0" fontId="13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3" xfId="1" applyFill="1">
      <alignment horizontal="center"/>
    </xf>
    <xf numFmtId="0" fontId="15" fillId="0" borderId="3" xfId="3" applyFill="1">
      <alignment horizontal="center" vertical="center"/>
    </xf>
    <xf numFmtId="4" fontId="17" fillId="2" borderId="6" xfId="4" applyFont="1" applyFill="1" applyBorder="1">
      <alignment horizontal="center" vertical="center"/>
    </xf>
    <xf numFmtId="4" fontId="17" fillId="2" borderId="6" xfId="4" applyFont="1" applyFill="1" applyBorder="1" applyAlignment="1">
      <alignment horizontal="center" vertical="center" wrapText="1"/>
    </xf>
    <xf numFmtId="4" fontId="17" fillId="2" borderId="6" xfId="5" applyFont="1" applyFill="1" applyBorder="1" applyAlignment="1">
      <alignment horizontal="center" vertical="center"/>
    </xf>
    <xf numFmtId="0" fontId="15" fillId="0" borderId="9" xfId="1" applyFill="1" applyBorder="1">
      <alignment horizontal="center"/>
    </xf>
    <xf numFmtId="0" fontId="15" fillId="0" borderId="10" xfId="1" applyFill="1" applyBorder="1">
      <alignment horizontal="center"/>
    </xf>
    <xf numFmtId="0" fontId="15" fillId="0" borderId="11" xfId="1" applyFill="1" applyBorder="1">
      <alignment horizontal="center"/>
    </xf>
    <xf numFmtId="0" fontId="15" fillId="0" borderId="9" xfId="3" applyFill="1" applyBorder="1">
      <alignment horizontal="center" vertical="center"/>
    </xf>
    <xf numFmtId="0" fontId="15" fillId="0" borderId="10" xfId="3" applyFill="1" applyBorder="1">
      <alignment horizontal="center" vertical="center"/>
    </xf>
    <xf numFmtId="0" fontId="15" fillId="0" borderId="11" xfId="3" applyFill="1" applyBorder="1">
      <alignment horizontal="center" vertical="center"/>
    </xf>
    <xf numFmtId="0" fontId="17" fillId="2" borderId="6" xfId="10" applyFont="1" applyFill="1" applyBorder="1" applyAlignment="1">
      <alignment horizontal="center" vertical="center" wrapText="1"/>
    </xf>
    <xf numFmtId="4" fontId="17" fillId="2" borderId="6" xfId="4" applyFont="1" applyFill="1" applyBorder="1" applyAlignment="1">
      <alignment horizontal="center" vertical="center" textRotation="90"/>
    </xf>
    <xf numFmtId="4" fontId="21" fillId="2" borderId="6" xfId="4" applyFont="1" applyFill="1" applyBorder="1">
      <alignment horizontal="center" vertical="center"/>
    </xf>
    <xf numFmtId="4" fontId="21" fillId="2" borderId="6" xfId="5" applyFont="1" applyFill="1" applyBorder="1" applyAlignment="1">
      <alignment horizontal="center" vertical="center" wrapText="1"/>
    </xf>
    <xf numFmtId="4" fontId="21" fillId="2" borderId="6" xfId="5" applyFont="1" applyFill="1" applyBorder="1" applyAlignment="1">
      <alignment horizontal="center" vertical="center"/>
    </xf>
    <xf numFmtId="4" fontId="21" fillId="2" borderId="6" xfId="4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17" fillId="6" borderId="6" xfId="4" applyFont="1" applyFill="1" applyBorder="1">
      <alignment horizontal="center" vertical="center"/>
    </xf>
    <xf numFmtId="4" fontId="17" fillId="6" borderId="6" xfId="5" applyFont="1" applyFill="1" applyBorder="1" applyAlignment="1">
      <alignment horizontal="center" vertical="center"/>
    </xf>
    <xf numFmtId="4" fontId="17" fillId="6" borderId="6" xfId="4" applyFont="1" applyFill="1" applyBorder="1" applyAlignment="1">
      <alignment horizontal="center" vertical="center" wrapText="1"/>
    </xf>
  </cellXfs>
  <cellStyles count="11">
    <cellStyle name="bckgrnd_900" xfId="2"/>
    <cellStyle name="cntr_arm10_Bord_900" xfId="7"/>
    <cellStyle name="cntr_arm10_BordGrey_900" xfId="4"/>
    <cellStyle name="cntr_arm10bld_900" xfId="3"/>
    <cellStyle name="cntrBtm_arm10bld_900" xfId="1"/>
    <cellStyle name="left_arm10_BordWW_900" xfId="8"/>
    <cellStyle name="left_arm10_GrBordWW_900" xfId="10"/>
    <cellStyle name="rgt_arm10_BordGrey_900" xfId="5"/>
    <cellStyle name="rgt_arm14_bld_900" xfId="6"/>
    <cellStyle name="rgt_arm14_Money_900" xfId="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&#1408;&#1380;%20&#1381;&#1404;&#1377;&#1396;&#1405;&#1397;&#1377;&#1391;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amutner"/>
      <sheetName val="Gorcarnakan_caxs"/>
      <sheetName val="Tntesagitakan"/>
      <sheetName val="Dificit"/>
      <sheetName val="Dificiti_caxs"/>
    </sheetNames>
    <sheetDataSet>
      <sheetData sheetId="0">
        <row r="10">
          <cell r="E10">
            <v>792959910.10000002</v>
          </cell>
          <cell r="F10">
            <v>145665000</v>
          </cell>
          <cell r="H10">
            <v>722959910.10000002</v>
          </cell>
          <cell r="I10">
            <v>215665000</v>
          </cell>
        </row>
      </sheetData>
      <sheetData sheetId="1">
        <row r="10">
          <cell r="G10">
            <v>877081526</v>
          </cell>
          <cell r="H10">
            <v>166499909.19999999</v>
          </cell>
          <cell r="J10">
            <v>807081526</v>
          </cell>
          <cell r="K10">
            <v>236499909.19999999</v>
          </cell>
        </row>
      </sheetData>
      <sheetData sheetId="2"/>
      <sheetData sheetId="3"/>
      <sheetData sheetId="4">
        <row r="10">
          <cell r="K10">
            <v>-29130347.099999994</v>
          </cell>
          <cell r="L10">
            <v>-42318105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J13" sqref="J13"/>
    </sheetView>
  </sheetViews>
  <sheetFormatPr defaultRowHeight="16.5" x14ac:dyDescent="0.3"/>
  <cols>
    <col min="1" max="1" width="6.85546875" style="1" customWidth="1"/>
    <col min="2" max="2" width="2.28515625" style="1" customWidth="1"/>
    <col min="3" max="3" width="27.7109375" style="1" customWidth="1"/>
    <col min="4" max="4" width="14.140625" style="1" customWidth="1"/>
    <col min="5" max="5" width="26.7109375" style="1" customWidth="1"/>
    <col min="6" max="6" width="5.42578125" style="1" customWidth="1"/>
    <col min="7" max="7" width="0.5703125" style="1" customWidth="1"/>
    <col min="8" max="8" width="1.28515625" style="1" customWidth="1"/>
    <col min="9" max="9" width="9.140625" style="5"/>
    <col min="10" max="10" width="18" customWidth="1"/>
  </cols>
  <sheetData>
    <row r="1" spans="1:10" ht="51.75" customHeight="1" x14ac:dyDescent="0.25">
      <c r="F1" s="64" t="s">
        <v>356</v>
      </c>
      <c r="G1" s="64"/>
      <c r="H1" s="64"/>
      <c r="I1" s="64"/>
      <c r="J1" s="64"/>
    </row>
    <row r="2" spans="1:10" ht="15" x14ac:dyDescent="0.25">
      <c r="F2" s="64"/>
      <c r="G2" s="64"/>
      <c r="H2" s="64"/>
      <c r="I2" s="64"/>
      <c r="J2" s="64"/>
    </row>
    <row r="3" spans="1:10" ht="26.25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2"/>
    </row>
    <row r="4" spans="1:10" x14ac:dyDescent="0.3">
      <c r="A4" s="3"/>
      <c r="B4" s="3"/>
      <c r="C4" s="3"/>
      <c r="D4" s="3"/>
      <c r="E4" s="3"/>
      <c r="F4" s="3"/>
      <c r="G4" s="3"/>
      <c r="H4" s="3"/>
      <c r="I4" s="4"/>
      <c r="J4" s="2"/>
    </row>
    <row r="5" spans="1:10" ht="26.25" x14ac:dyDescent="0.25">
      <c r="A5" s="65" t="s">
        <v>1</v>
      </c>
      <c r="B5" s="65"/>
      <c r="C5" s="65"/>
      <c r="D5" s="65"/>
      <c r="E5" s="65"/>
      <c r="F5" s="65"/>
      <c r="G5" s="65"/>
      <c r="H5" s="65"/>
      <c r="I5" s="65"/>
      <c r="J5" s="2"/>
    </row>
    <row r="7" spans="1:10" ht="33.75" x14ac:dyDescent="0.25">
      <c r="A7" s="63" t="s">
        <v>2</v>
      </c>
      <c r="B7" s="63"/>
      <c r="C7" s="63"/>
      <c r="D7" s="63"/>
      <c r="E7" s="63"/>
      <c r="F7" s="63"/>
      <c r="G7" s="63"/>
      <c r="H7" s="63"/>
      <c r="I7" s="63"/>
    </row>
    <row r="8" spans="1:10" ht="33.75" x14ac:dyDescent="0.25">
      <c r="C8" s="63" t="s">
        <v>7</v>
      </c>
      <c r="D8" s="63"/>
      <c r="E8" s="63"/>
      <c r="F8" s="63"/>
      <c r="G8" s="63"/>
      <c r="H8" s="63"/>
      <c r="I8" s="63"/>
    </row>
    <row r="10" spans="1:10" ht="22.5" x14ac:dyDescent="0.25">
      <c r="A10" s="70" t="s">
        <v>3</v>
      </c>
      <c r="B10" s="70"/>
      <c r="C10" s="70"/>
      <c r="D10" s="70"/>
      <c r="E10" s="70"/>
      <c r="F10" s="70"/>
      <c r="G10" s="70"/>
      <c r="H10" s="70"/>
      <c r="I10" s="70"/>
    </row>
    <row r="12" spans="1:10" ht="20.25" x14ac:dyDescent="0.25">
      <c r="A12" s="71" t="s">
        <v>4</v>
      </c>
      <c r="B12" s="71"/>
      <c r="C12" s="71"/>
      <c r="D12" s="71"/>
      <c r="E12" s="71"/>
      <c r="F12" s="71"/>
      <c r="G12" s="71"/>
      <c r="H12" s="71"/>
      <c r="I12" s="71"/>
    </row>
    <row r="14" spans="1:10" ht="20.25" x14ac:dyDescent="0.25">
      <c r="A14" s="71" t="s">
        <v>357</v>
      </c>
      <c r="B14" s="71"/>
      <c r="C14" s="71"/>
      <c r="D14" s="71"/>
      <c r="E14" s="71"/>
      <c r="F14" s="71"/>
      <c r="G14" s="71"/>
      <c r="H14" s="71"/>
      <c r="I14" s="71"/>
    </row>
    <row r="15" spans="1:10" ht="20.25" x14ac:dyDescent="0.3">
      <c r="C15" s="6"/>
    </row>
    <row r="16" spans="1:10" ht="20.25" x14ac:dyDescent="0.3">
      <c r="C16" s="6"/>
    </row>
    <row r="18" spans="2:9" ht="17.25" x14ac:dyDescent="0.25">
      <c r="C18" s="68" t="s">
        <v>5</v>
      </c>
      <c r="D18" s="68"/>
      <c r="E18" s="68"/>
      <c r="F18" s="68"/>
      <c r="G18" s="68"/>
      <c r="H18" s="68"/>
      <c r="I18" s="68"/>
    </row>
    <row r="20" spans="2:9" x14ac:dyDescent="0.3">
      <c r="E20" s="5"/>
      <c r="F20" s="5"/>
      <c r="G20" s="5"/>
      <c r="H20" s="5"/>
    </row>
    <row r="21" spans="2:9" ht="15" x14ac:dyDescent="0.25">
      <c r="C21" s="72"/>
      <c r="E21" s="73"/>
      <c r="F21" s="73"/>
      <c r="G21" s="73"/>
      <c r="H21" s="73"/>
      <c r="I21" s="73"/>
    </row>
    <row r="22" spans="2:9" ht="15" x14ac:dyDescent="0.25">
      <c r="C22" s="72"/>
      <c r="E22" s="73"/>
      <c r="F22" s="73"/>
      <c r="G22" s="73"/>
      <c r="H22" s="73"/>
      <c r="I22" s="73"/>
    </row>
    <row r="23" spans="2:9" ht="15" x14ac:dyDescent="0.25">
      <c r="E23" s="66"/>
      <c r="F23" s="66"/>
      <c r="G23" s="66"/>
      <c r="H23" s="66"/>
      <c r="I23" s="66"/>
    </row>
    <row r="24" spans="2:9" ht="15" x14ac:dyDescent="0.25">
      <c r="E24" s="67"/>
      <c r="F24" s="67"/>
      <c r="G24" s="67"/>
      <c r="H24" s="67"/>
      <c r="I24" s="67"/>
    </row>
    <row r="25" spans="2:9" ht="17.25" x14ac:dyDescent="0.3">
      <c r="F25" s="68" t="s">
        <v>6</v>
      </c>
      <c r="G25" s="68"/>
      <c r="H25" s="68"/>
    </row>
    <row r="27" spans="2:9" x14ac:dyDescent="0.3">
      <c r="B27" s="69"/>
      <c r="C27" s="69"/>
      <c r="D27" s="69"/>
      <c r="E27" s="69"/>
      <c r="F27" s="69"/>
    </row>
  </sheetData>
  <mergeCells count="15">
    <mergeCell ref="E23:I24"/>
    <mergeCell ref="F25:H25"/>
    <mergeCell ref="B27:F27"/>
    <mergeCell ref="A10:I10"/>
    <mergeCell ref="A12:I12"/>
    <mergeCell ref="A14:I14"/>
    <mergeCell ref="C18:I18"/>
    <mergeCell ref="C21:C22"/>
    <mergeCell ref="E21:I22"/>
    <mergeCell ref="C8:I8"/>
    <mergeCell ref="F1:J1"/>
    <mergeCell ref="F2:J2"/>
    <mergeCell ref="A3:I3"/>
    <mergeCell ref="A5:I5"/>
    <mergeCell ref="A7:I7"/>
  </mergeCells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2" zoomScaleNormal="100" workbookViewId="0">
      <selection activeCell="A2" sqref="A2:K2"/>
    </sheetView>
  </sheetViews>
  <sheetFormatPr defaultRowHeight="15" x14ac:dyDescent="0.25"/>
  <cols>
    <col min="1" max="1" width="7.5703125" style="7" customWidth="1"/>
    <col min="2" max="2" width="47.5703125" style="7" customWidth="1"/>
    <col min="3" max="3" width="13.7109375" style="7" customWidth="1"/>
    <col min="4" max="12" width="19" style="7" customWidth="1"/>
  </cols>
  <sheetData>
    <row r="1" spans="1:12" ht="18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8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8" x14ac:dyDescent="0.25">
      <c r="A3" s="75" t="s">
        <v>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8" x14ac:dyDescent="0.25">
      <c r="A4" s="75" t="s">
        <v>358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8"/>
      <c r="L5" s="8"/>
    </row>
    <row r="6" spans="1:12" ht="15.75" x14ac:dyDescent="0.25">
      <c r="A6" s="76" t="s">
        <v>10</v>
      </c>
      <c r="B6" s="76" t="s">
        <v>11</v>
      </c>
      <c r="C6" s="77" t="s">
        <v>12</v>
      </c>
      <c r="D6" s="76" t="s">
        <v>13</v>
      </c>
      <c r="E6" s="78" t="s">
        <v>14</v>
      </c>
      <c r="F6" s="78"/>
      <c r="G6" s="76" t="s">
        <v>13</v>
      </c>
      <c r="H6" s="78" t="s">
        <v>15</v>
      </c>
      <c r="I6" s="78"/>
      <c r="J6" s="76" t="s">
        <v>13</v>
      </c>
      <c r="K6" s="78" t="s">
        <v>16</v>
      </c>
      <c r="L6" s="78"/>
    </row>
    <row r="7" spans="1:12" ht="15.75" x14ac:dyDescent="0.25">
      <c r="A7" s="76"/>
      <c r="B7" s="76"/>
      <c r="C7" s="77"/>
      <c r="D7" s="76"/>
      <c r="E7" s="76" t="s">
        <v>17</v>
      </c>
      <c r="F7" s="76"/>
      <c r="G7" s="76"/>
      <c r="H7" s="76" t="s">
        <v>17</v>
      </c>
      <c r="I7" s="76"/>
      <c r="J7" s="76"/>
      <c r="K7" s="78" t="s">
        <v>17</v>
      </c>
      <c r="L7" s="78"/>
    </row>
    <row r="8" spans="1:12" ht="31.5" x14ac:dyDescent="0.25">
      <c r="A8" s="10" t="s">
        <v>18</v>
      </c>
      <c r="B8" s="76"/>
      <c r="C8" s="77"/>
      <c r="D8" s="10" t="s">
        <v>19</v>
      </c>
      <c r="E8" s="11" t="s">
        <v>20</v>
      </c>
      <c r="F8" s="11" t="s">
        <v>21</v>
      </c>
      <c r="G8" s="10" t="s">
        <v>22</v>
      </c>
      <c r="H8" s="11" t="s">
        <v>20</v>
      </c>
      <c r="I8" s="11" t="s">
        <v>21</v>
      </c>
      <c r="J8" s="10" t="s">
        <v>23</v>
      </c>
      <c r="K8" s="11" t="s">
        <v>20</v>
      </c>
      <c r="L8" s="11" t="s">
        <v>21</v>
      </c>
    </row>
    <row r="9" spans="1:12" ht="15.75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</row>
    <row r="10" spans="1:12" ht="31.5" x14ac:dyDescent="0.25">
      <c r="A10" s="13">
        <v>1000</v>
      </c>
      <c r="B10" s="14" t="s">
        <v>24</v>
      </c>
      <c r="C10" s="13"/>
      <c r="D10" s="15">
        <f>SUM(D11,D34,D43)</f>
        <v>938624910.10000002</v>
      </c>
      <c r="E10" s="15">
        <f>SUM(E11,E34,E43)</f>
        <v>792959910.10000002</v>
      </c>
      <c r="F10" s="15">
        <f>SUM(F11,F34,F43)</f>
        <v>145665000</v>
      </c>
      <c r="G10" s="15">
        <f>SUM(G11,G34,G43)</f>
        <v>938624910.10000002</v>
      </c>
      <c r="H10" s="15">
        <f>SUM(H11,H34,H43)-70000000</f>
        <v>722959910.10000002</v>
      </c>
      <c r="I10" s="15">
        <f>SUM(I11,I34,I43)</f>
        <v>215665000</v>
      </c>
      <c r="J10" s="15">
        <f>SUM(J11,J34,J43)</f>
        <v>580794980.20000005</v>
      </c>
      <c r="K10" s="15">
        <f>SUM(K11,K34,K43)</f>
        <v>580794980.20000005</v>
      </c>
      <c r="L10" s="15">
        <f>SUM(L11,L34,L43)</f>
        <v>70000000</v>
      </c>
    </row>
    <row r="11" spans="1:12" ht="47.25" x14ac:dyDescent="0.25">
      <c r="A11" s="16">
        <v>1100</v>
      </c>
      <c r="B11" s="17" t="s">
        <v>25</v>
      </c>
      <c r="C11" s="16" t="s">
        <v>26</v>
      </c>
      <c r="D11" s="18">
        <f>SUM(D12,D16,D18,D31)</f>
        <v>143826852.09999999</v>
      </c>
      <c r="E11" s="18">
        <f>SUM(E12,E16,E18,E31)</f>
        <v>143826852.09999999</v>
      </c>
      <c r="F11" s="18" t="s">
        <v>27</v>
      </c>
      <c r="G11" s="18">
        <f>SUM(G12,G16,G18,G31)</f>
        <v>143826852.09999999</v>
      </c>
      <c r="H11" s="18">
        <f>SUM(H12,H16,H18,H31)</f>
        <v>143826852.09999999</v>
      </c>
      <c r="I11" s="18" t="s">
        <v>27</v>
      </c>
      <c r="J11" s="18">
        <f>SUM(J12,J16,J18,J31)</f>
        <v>80716848</v>
      </c>
      <c r="K11" s="18">
        <f>SUM(K12,K16,K18,K31)</f>
        <v>80716848</v>
      </c>
      <c r="L11" s="18" t="s">
        <v>27</v>
      </c>
    </row>
    <row r="12" spans="1:12" ht="47.25" x14ac:dyDescent="0.25">
      <c r="A12" s="19">
        <v>1110</v>
      </c>
      <c r="B12" s="20" t="s">
        <v>28</v>
      </c>
      <c r="C12" s="19" t="s">
        <v>29</v>
      </c>
      <c r="D12" s="21">
        <f>SUM(D13,D14,D15)</f>
        <v>75742000</v>
      </c>
      <c r="E12" s="21">
        <f>SUM(E13,E14,E15)</f>
        <v>75742000</v>
      </c>
      <c r="F12" s="21" t="s">
        <v>27</v>
      </c>
      <c r="G12" s="21">
        <f>SUM(G13,G14,G15)</f>
        <v>75742000</v>
      </c>
      <c r="H12" s="21">
        <f>SUM(H13,H14,H15)</f>
        <v>75742000</v>
      </c>
      <c r="I12" s="21" t="s">
        <v>27</v>
      </c>
      <c r="J12" s="21">
        <f>SUM(J13,J14,J15)</f>
        <v>43714266.200000003</v>
      </c>
      <c r="K12" s="21">
        <f>SUM(K13,K14,K15)</f>
        <v>43714266.200000003</v>
      </c>
      <c r="L12" s="21" t="s">
        <v>27</v>
      </c>
    </row>
    <row r="13" spans="1:12" ht="47.25" x14ac:dyDescent="0.25">
      <c r="A13" s="22">
        <v>1111</v>
      </c>
      <c r="B13" s="23" t="s">
        <v>30</v>
      </c>
      <c r="C13" s="22"/>
      <c r="D13" s="24">
        <f>SUM(E13,F13)</f>
        <v>1669500</v>
      </c>
      <c r="E13" s="24">
        <v>1669500</v>
      </c>
      <c r="F13" s="24" t="s">
        <v>27</v>
      </c>
      <c r="G13" s="24">
        <f>SUM(H13,I13)</f>
        <v>1669500</v>
      </c>
      <c r="H13" s="24">
        <v>1669500</v>
      </c>
      <c r="I13" s="24" t="s">
        <v>27</v>
      </c>
      <c r="J13" s="24">
        <f>SUM(K13,L13)</f>
        <v>55124</v>
      </c>
      <c r="K13" s="24">
        <v>55124</v>
      </c>
      <c r="L13" s="24" t="s">
        <v>27</v>
      </c>
    </row>
    <row r="14" spans="1:12" ht="31.5" x14ac:dyDescent="0.25">
      <c r="A14" s="22">
        <v>1112</v>
      </c>
      <c r="B14" s="23" t="s">
        <v>31</v>
      </c>
      <c r="C14" s="22"/>
      <c r="D14" s="24">
        <f>SUM(E14,F14)</f>
        <v>4152500</v>
      </c>
      <c r="E14" s="24">
        <v>4152500</v>
      </c>
      <c r="F14" s="24" t="s">
        <v>27</v>
      </c>
      <c r="G14" s="24">
        <f>SUM(H14,I14)</f>
        <v>4152500</v>
      </c>
      <c r="H14" s="24">
        <v>4152500</v>
      </c>
      <c r="I14" s="24" t="s">
        <v>27</v>
      </c>
      <c r="J14" s="24">
        <f>SUM(K14,L14)</f>
        <v>394680</v>
      </c>
      <c r="K14" s="24">
        <v>394680</v>
      </c>
      <c r="L14" s="24" t="s">
        <v>27</v>
      </c>
    </row>
    <row r="15" spans="1:12" ht="31.5" x14ac:dyDescent="0.25">
      <c r="A15" s="22">
        <v>1113</v>
      </c>
      <c r="B15" s="23" t="s">
        <v>32</v>
      </c>
      <c r="C15" s="22"/>
      <c r="D15" s="24">
        <f>SUM(E15,F15)</f>
        <v>69920000</v>
      </c>
      <c r="E15" s="24">
        <v>69920000</v>
      </c>
      <c r="F15" s="24" t="s">
        <v>27</v>
      </c>
      <c r="G15" s="24">
        <f>SUM(H15,I15)</f>
        <v>69920000</v>
      </c>
      <c r="H15" s="24">
        <v>69920000</v>
      </c>
      <c r="I15" s="24" t="s">
        <v>27</v>
      </c>
      <c r="J15" s="24">
        <f>SUM(K15,L15)</f>
        <v>43264462.200000003</v>
      </c>
      <c r="K15" s="24">
        <v>43264462.200000003</v>
      </c>
      <c r="L15" s="24" t="s">
        <v>27</v>
      </c>
    </row>
    <row r="16" spans="1:12" ht="15.75" x14ac:dyDescent="0.25">
      <c r="A16" s="19">
        <v>1120</v>
      </c>
      <c r="B16" s="20" t="s">
        <v>33</v>
      </c>
      <c r="C16" s="19" t="s">
        <v>34</v>
      </c>
      <c r="D16" s="21">
        <f>SUM(D17)</f>
        <v>60762500.100000001</v>
      </c>
      <c r="E16" s="21">
        <f>SUM(E17)</f>
        <v>60762500.100000001</v>
      </c>
      <c r="F16" s="21" t="s">
        <v>27</v>
      </c>
      <c r="G16" s="21">
        <f>SUM(G17)</f>
        <v>60762500.100000001</v>
      </c>
      <c r="H16" s="21">
        <f>SUM(H17)</f>
        <v>60762500.100000001</v>
      </c>
      <c r="I16" s="21" t="s">
        <v>27</v>
      </c>
      <c r="J16" s="21">
        <f>SUM(J17)</f>
        <v>31042433.800000001</v>
      </c>
      <c r="K16" s="21">
        <f>SUM(K17)</f>
        <v>31042433.800000001</v>
      </c>
      <c r="L16" s="21" t="s">
        <v>27</v>
      </c>
    </row>
    <row r="17" spans="1:12" ht="31.5" x14ac:dyDescent="0.25">
      <c r="A17" s="22">
        <v>1121</v>
      </c>
      <c r="B17" s="23" t="s">
        <v>35</v>
      </c>
      <c r="C17" s="22"/>
      <c r="D17" s="24">
        <f>SUM(E17,F17)</f>
        <v>60762500.100000001</v>
      </c>
      <c r="E17" s="24">
        <v>60762500.100000001</v>
      </c>
      <c r="F17" s="24" t="s">
        <v>27</v>
      </c>
      <c r="G17" s="24">
        <f>SUM(H17,I17)</f>
        <v>60762500.100000001</v>
      </c>
      <c r="H17" s="24">
        <v>60762500.100000001</v>
      </c>
      <c r="I17" s="24" t="s">
        <v>27</v>
      </c>
      <c r="J17" s="24">
        <f>SUM(K17,L17)</f>
        <v>31042433.800000001</v>
      </c>
      <c r="K17" s="24">
        <v>31042433.800000001</v>
      </c>
      <c r="L17" s="24" t="s">
        <v>27</v>
      </c>
    </row>
    <row r="18" spans="1:12" ht="126" x14ac:dyDescent="0.25">
      <c r="A18" s="19">
        <v>1130</v>
      </c>
      <c r="B18" s="20" t="s">
        <v>36</v>
      </c>
      <c r="C18" s="19" t="s">
        <v>37</v>
      </c>
      <c r="D18" s="21">
        <f>SUM(D19:D30)</f>
        <v>7007352</v>
      </c>
      <c r="E18" s="21">
        <f>SUM(E19:E30)</f>
        <v>7007352</v>
      </c>
      <c r="F18" s="21" t="s">
        <v>27</v>
      </c>
      <c r="G18" s="21">
        <f>SUM(G19:G30)</f>
        <v>7007352</v>
      </c>
      <c r="H18" s="21">
        <f>SUM(H19:H30)</f>
        <v>7007352</v>
      </c>
      <c r="I18" s="21" t="s">
        <v>27</v>
      </c>
      <c r="J18" s="21">
        <f>SUM(J19:J30)</f>
        <v>5640148</v>
      </c>
      <c r="K18" s="21">
        <f>SUM(K19:K30)</f>
        <v>5640148</v>
      </c>
      <c r="L18" s="21" t="s">
        <v>27</v>
      </c>
    </row>
    <row r="19" spans="1:12" ht="63" x14ac:dyDescent="0.25">
      <c r="A19" s="22">
        <v>11301</v>
      </c>
      <c r="B19" s="23" t="s">
        <v>38</v>
      </c>
      <c r="C19" s="22"/>
      <c r="D19" s="24">
        <f t="shared" ref="D19:D30" si="0">SUM(E19,F19)</f>
        <v>680250</v>
      </c>
      <c r="E19" s="24">
        <v>680250</v>
      </c>
      <c r="F19" s="24" t="s">
        <v>27</v>
      </c>
      <c r="G19" s="24">
        <f t="shared" ref="G19:G30" si="1">SUM(H19,I19)</f>
        <v>680250</v>
      </c>
      <c r="H19" s="24">
        <v>680250</v>
      </c>
      <c r="I19" s="24" t="s">
        <v>27</v>
      </c>
      <c r="J19" s="24">
        <f t="shared" ref="J19:J30" si="2">SUM(K19,L19)</f>
        <v>1247000</v>
      </c>
      <c r="K19" s="24">
        <v>1247000</v>
      </c>
      <c r="L19" s="24" t="s">
        <v>27</v>
      </c>
    </row>
    <row r="20" spans="1:12" ht="110.25" x14ac:dyDescent="0.25">
      <c r="A20" s="22">
        <v>11302</v>
      </c>
      <c r="B20" s="23" t="s">
        <v>39</v>
      </c>
      <c r="C20" s="22"/>
      <c r="D20" s="24">
        <f t="shared" si="0"/>
        <v>1283250</v>
      </c>
      <c r="E20" s="24">
        <v>1283250</v>
      </c>
      <c r="F20" s="24" t="s">
        <v>27</v>
      </c>
      <c r="G20" s="24">
        <f t="shared" si="1"/>
        <v>1283250</v>
      </c>
      <c r="H20" s="24">
        <v>1283250</v>
      </c>
      <c r="I20" s="24" t="s">
        <v>27</v>
      </c>
      <c r="J20" s="24">
        <f t="shared" si="2"/>
        <v>0</v>
      </c>
      <c r="K20" s="24">
        <v>0</v>
      </c>
      <c r="L20" s="24" t="s">
        <v>27</v>
      </c>
    </row>
    <row r="21" spans="1:12" ht="63" x14ac:dyDescent="0.25">
      <c r="A21" s="22">
        <v>11303</v>
      </c>
      <c r="B21" s="23" t="s">
        <v>40</v>
      </c>
      <c r="C21" s="22"/>
      <c r="D21" s="24">
        <f t="shared" si="0"/>
        <v>7500</v>
      </c>
      <c r="E21" s="24">
        <v>7500</v>
      </c>
      <c r="F21" s="24" t="s">
        <v>27</v>
      </c>
      <c r="G21" s="24">
        <f t="shared" si="1"/>
        <v>7500</v>
      </c>
      <c r="H21" s="24">
        <v>7500</v>
      </c>
      <c r="I21" s="24" t="s">
        <v>27</v>
      </c>
      <c r="J21" s="24">
        <f t="shared" si="2"/>
        <v>0</v>
      </c>
      <c r="K21" s="24">
        <v>0</v>
      </c>
      <c r="L21" s="24" t="s">
        <v>27</v>
      </c>
    </row>
    <row r="22" spans="1:12" ht="126" x14ac:dyDescent="0.25">
      <c r="A22" s="22">
        <v>11304</v>
      </c>
      <c r="B22" s="23" t="s">
        <v>41</v>
      </c>
      <c r="C22" s="22"/>
      <c r="D22" s="24">
        <f t="shared" si="0"/>
        <v>0</v>
      </c>
      <c r="E22" s="24">
        <v>0</v>
      </c>
      <c r="F22" s="24" t="s">
        <v>27</v>
      </c>
      <c r="G22" s="24">
        <f t="shared" si="1"/>
        <v>0</v>
      </c>
      <c r="H22" s="24">
        <v>0</v>
      </c>
      <c r="I22" s="24" t="s">
        <v>27</v>
      </c>
      <c r="J22" s="24">
        <f t="shared" si="2"/>
        <v>100000</v>
      </c>
      <c r="K22" s="24">
        <v>100000</v>
      </c>
      <c r="L22" s="24" t="s">
        <v>27</v>
      </c>
    </row>
    <row r="23" spans="1:12" ht="126" x14ac:dyDescent="0.25">
      <c r="A23" s="22">
        <v>11305</v>
      </c>
      <c r="B23" s="23" t="s">
        <v>42</v>
      </c>
      <c r="C23" s="22"/>
      <c r="D23" s="24">
        <f t="shared" si="0"/>
        <v>125000</v>
      </c>
      <c r="E23" s="24">
        <v>125000</v>
      </c>
      <c r="F23" s="24" t="s">
        <v>27</v>
      </c>
      <c r="G23" s="24">
        <f t="shared" si="1"/>
        <v>125000</v>
      </c>
      <c r="H23" s="24">
        <v>125000</v>
      </c>
      <c r="I23" s="24" t="s">
        <v>27</v>
      </c>
      <c r="J23" s="24">
        <f t="shared" si="2"/>
        <v>0</v>
      </c>
      <c r="K23" s="24">
        <v>0</v>
      </c>
      <c r="L23" s="24" t="s">
        <v>27</v>
      </c>
    </row>
    <row r="24" spans="1:12" ht="78.75" x14ac:dyDescent="0.25">
      <c r="A24" s="22">
        <v>11306</v>
      </c>
      <c r="B24" s="23" t="s">
        <v>43</v>
      </c>
      <c r="C24" s="22"/>
      <c r="D24" s="24">
        <f t="shared" si="0"/>
        <v>37500</v>
      </c>
      <c r="E24" s="24">
        <v>37500</v>
      </c>
      <c r="F24" s="24" t="s">
        <v>27</v>
      </c>
      <c r="G24" s="24">
        <f t="shared" si="1"/>
        <v>37500</v>
      </c>
      <c r="H24" s="24">
        <v>37500</v>
      </c>
      <c r="I24" s="24" t="s">
        <v>27</v>
      </c>
      <c r="J24" s="24">
        <f t="shared" si="2"/>
        <v>37500</v>
      </c>
      <c r="K24" s="24">
        <v>37500</v>
      </c>
      <c r="L24" s="24" t="s">
        <v>27</v>
      </c>
    </row>
    <row r="25" spans="1:12" ht="63" x14ac:dyDescent="0.25">
      <c r="A25" s="22">
        <v>11307</v>
      </c>
      <c r="B25" s="23" t="s">
        <v>44</v>
      </c>
      <c r="C25" s="22"/>
      <c r="D25" s="24">
        <f t="shared" si="0"/>
        <v>2540000</v>
      </c>
      <c r="E25" s="24">
        <v>2540000</v>
      </c>
      <c r="F25" s="24" t="s">
        <v>27</v>
      </c>
      <c r="G25" s="24">
        <f t="shared" si="1"/>
        <v>2540000</v>
      </c>
      <c r="H25" s="24">
        <v>2540000</v>
      </c>
      <c r="I25" s="24" t="s">
        <v>27</v>
      </c>
      <c r="J25" s="24">
        <f t="shared" si="2"/>
        <v>1964400</v>
      </c>
      <c r="K25" s="24">
        <v>1964400</v>
      </c>
      <c r="L25" s="24" t="s">
        <v>27</v>
      </c>
    </row>
    <row r="26" spans="1:12" ht="110.25" x14ac:dyDescent="0.25">
      <c r="A26" s="22">
        <v>11308</v>
      </c>
      <c r="B26" s="23" t="s">
        <v>45</v>
      </c>
      <c r="C26" s="22"/>
      <c r="D26" s="24">
        <f t="shared" si="0"/>
        <v>864750</v>
      </c>
      <c r="E26" s="24">
        <v>864750</v>
      </c>
      <c r="F26" s="24" t="s">
        <v>27</v>
      </c>
      <c r="G26" s="24">
        <f t="shared" si="1"/>
        <v>864750</v>
      </c>
      <c r="H26" s="24">
        <v>864750</v>
      </c>
      <c r="I26" s="24" t="s">
        <v>27</v>
      </c>
      <c r="J26" s="24">
        <f t="shared" si="2"/>
        <v>568950</v>
      </c>
      <c r="K26" s="24">
        <v>568950</v>
      </c>
      <c r="L26" s="24" t="s">
        <v>27</v>
      </c>
    </row>
    <row r="27" spans="1:12" ht="110.25" x14ac:dyDescent="0.25">
      <c r="A27" s="22">
        <v>11309</v>
      </c>
      <c r="B27" s="23" t="s">
        <v>46</v>
      </c>
      <c r="C27" s="22"/>
      <c r="D27" s="24">
        <f t="shared" si="0"/>
        <v>0</v>
      </c>
      <c r="E27" s="24">
        <v>0</v>
      </c>
      <c r="F27" s="24" t="s">
        <v>27</v>
      </c>
      <c r="G27" s="24">
        <f t="shared" si="1"/>
        <v>0</v>
      </c>
      <c r="H27" s="24">
        <v>0</v>
      </c>
      <c r="I27" s="24" t="s">
        <v>27</v>
      </c>
      <c r="J27" s="24">
        <f t="shared" si="2"/>
        <v>416250</v>
      </c>
      <c r="K27" s="24">
        <v>416250</v>
      </c>
      <c r="L27" s="24" t="s">
        <v>27</v>
      </c>
    </row>
    <row r="28" spans="1:12" ht="126" x14ac:dyDescent="0.25">
      <c r="A28" s="22">
        <v>11312</v>
      </c>
      <c r="B28" s="23" t="s">
        <v>47</v>
      </c>
      <c r="C28" s="22"/>
      <c r="D28" s="24">
        <f t="shared" si="0"/>
        <v>494102</v>
      </c>
      <c r="E28" s="24">
        <v>494102</v>
      </c>
      <c r="F28" s="24" t="s">
        <v>27</v>
      </c>
      <c r="G28" s="24">
        <f t="shared" si="1"/>
        <v>494102</v>
      </c>
      <c r="H28" s="24">
        <v>494102</v>
      </c>
      <c r="I28" s="24" t="s">
        <v>27</v>
      </c>
      <c r="J28" s="24">
        <f t="shared" si="2"/>
        <v>535348</v>
      </c>
      <c r="K28" s="24">
        <v>535348</v>
      </c>
      <c r="L28" s="24" t="s">
        <v>27</v>
      </c>
    </row>
    <row r="29" spans="1:12" ht="141.75" x14ac:dyDescent="0.25">
      <c r="A29" s="22">
        <v>11313</v>
      </c>
      <c r="B29" s="23" t="s">
        <v>48</v>
      </c>
      <c r="C29" s="22"/>
      <c r="D29" s="24">
        <f t="shared" si="0"/>
        <v>975000</v>
      </c>
      <c r="E29" s="24">
        <v>975000</v>
      </c>
      <c r="F29" s="24" t="s">
        <v>27</v>
      </c>
      <c r="G29" s="24">
        <f t="shared" si="1"/>
        <v>975000</v>
      </c>
      <c r="H29" s="24">
        <v>975000</v>
      </c>
      <c r="I29" s="24" t="s">
        <v>27</v>
      </c>
      <c r="J29" s="24">
        <f t="shared" si="2"/>
        <v>645700</v>
      </c>
      <c r="K29" s="24">
        <v>645700</v>
      </c>
      <c r="L29" s="24" t="s">
        <v>27</v>
      </c>
    </row>
    <row r="30" spans="1:12" ht="78.75" x14ac:dyDescent="0.25">
      <c r="A30" s="22">
        <v>11314</v>
      </c>
      <c r="B30" s="23" t="s">
        <v>49</v>
      </c>
      <c r="C30" s="22"/>
      <c r="D30" s="24">
        <f t="shared" si="0"/>
        <v>0</v>
      </c>
      <c r="E30" s="24">
        <v>0</v>
      </c>
      <c r="F30" s="24" t="s">
        <v>27</v>
      </c>
      <c r="G30" s="24">
        <f t="shared" si="1"/>
        <v>0</v>
      </c>
      <c r="H30" s="24">
        <v>0</v>
      </c>
      <c r="I30" s="24" t="s">
        <v>27</v>
      </c>
      <c r="J30" s="24">
        <f t="shared" si="2"/>
        <v>125000</v>
      </c>
      <c r="K30" s="24">
        <v>125000</v>
      </c>
      <c r="L30" s="24" t="s">
        <v>27</v>
      </c>
    </row>
    <row r="31" spans="1:12" ht="47.25" x14ac:dyDescent="0.25">
      <c r="A31" s="19">
        <v>1140</v>
      </c>
      <c r="B31" s="20" t="s">
        <v>50</v>
      </c>
      <c r="C31" s="19" t="s">
        <v>51</v>
      </c>
      <c r="D31" s="21">
        <f>SUM(D32,D33)</f>
        <v>315000</v>
      </c>
      <c r="E31" s="21">
        <f>SUM(E32,E33)</f>
        <v>315000</v>
      </c>
      <c r="F31" s="21" t="s">
        <v>27</v>
      </c>
      <c r="G31" s="21">
        <f>SUM(G32,G33)</f>
        <v>315000</v>
      </c>
      <c r="H31" s="21">
        <f>SUM(H32,H33)</f>
        <v>315000</v>
      </c>
      <c r="I31" s="21" t="s">
        <v>27</v>
      </c>
      <c r="J31" s="21">
        <f>SUM(J32,J33)</f>
        <v>320000</v>
      </c>
      <c r="K31" s="21">
        <f>SUM(K32,K33)</f>
        <v>320000</v>
      </c>
      <c r="L31" s="21" t="s">
        <v>27</v>
      </c>
    </row>
    <row r="32" spans="1:12" ht="141.75" x14ac:dyDescent="0.25">
      <c r="A32" s="22">
        <v>1141</v>
      </c>
      <c r="B32" s="23" t="s">
        <v>52</v>
      </c>
      <c r="C32" s="22"/>
      <c r="D32" s="24">
        <f>SUM(E32,F32)</f>
        <v>250000</v>
      </c>
      <c r="E32" s="24">
        <v>250000</v>
      </c>
      <c r="F32" s="24" t="s">
        <v>27</v>
      </c>
      <c r="G32" s="24">
        <f>SUM(H32,I32)</f>
        <v>250000</v>
      </c>
      <c r="H32" s="24">
        <v>250000</v>
      </c>
      <c r="I32" s="24" t="s">
        <v>27</v>
      </c>
      <c r="J32" s="24">
        <f>SUM(K32,L32)</f>
        <v>250000</v>
      </c>
      <c r="K32" s="24">
        <v>250000</v>
      </c>
      <c r="L32" s="24" t="s">
        <v>27</v>
      </c>
    </row>
    <row r="33" spans="1:12" ht="126" x14ac:dyDescent="0.25">
      <c r="A33" s="22">
        <v>1142</v>
      </c>
      <c r="B33" s="23" t="s">
        <v>53</v>
      </c>
      <c r="C33" s="22"/>
      <c r="D33" s="24">
        <f>SUM(E33,F33)</f>
        <v>65000</v>
      </c>
      <c r="E33" s="24">
        <v>65000</v>
      </c>
      <c r="F33" s="24" t="s">
        <v>27</v>
      </c>
      <c r="G33" s="24">
        <f>SUM(H33,I33)</f>
        <v>65000</v>
      </c>
      <c r="H33" s="24">
        <v>65000</v>
      </c>
      <c r="I33" s="24" t="s">
        <v>27</v>
      </c>
      <c r="J33" s="24">
        <f>SUM(K33,L33)</f>
        <v>70000</v>
      </c>
      <c r="K33" s="24">
        <v>70000</v>
      </c>
      <c r="L33" s="24" t="s">
        <v>27</v>
      </c>
    </row>
    <row r="34" spans="1:12" ht="47.25" x14ac:dyDescent="0.25">
      <c r="A34" s="16">
        <v>1200</v>
      </c>
      <c r="B34" s="17" t="s">
        <v>54</v>
      </c>
      <c r="C34" s="16" t="s">
        <v>55</v>
      </c>
      <c r="D34" s="18">
        <f>SUM(D35,D41)</f>
        <v>480866910</v>
      </c>
      <c r="E34" s="18">
        <f>SUM(E35,E41)</f>
        <v>335201910</v>
      </c>
      <c r="F34" s="18">
        <f>SUM(F35,F41)</f>
        <v>145665000</v>
      </c>
      <c r="G34" s="18">
        <f t="shared" ref="G34:L34" si="3">SUM(G35,G41)</f>
        <v>470442000</v>
      </c>
      <c r="H34" s="18">
        <f t="shared" si="3"/>
        <v>324777000</v>
      </c>
      <c r="I34" s="18">
        <f t="shared" si="3"/>
        <v>145665000</v>
      </c>
      <c r="J34" s="18">
        <f t="shared" si="3"/>
        <v>232485900</v>
      </c>
      <c r="K34" s="18">
        <f t="shared" si="3"/>
        <v>232485900</v>
      </c>
      <c r="L34" s="18">
        <f t="shared" si="3"/>
        <v>0</v>
      </c>
    </row>
    <row r="35" spans="1:12" ht="78.75" x14ac:dyDescent="0.25">
      <c r="A35" s="19">
        <v>1250</v>
      </c>
      <c r="B35" s="20" t="s">
        <v>56</v>
      </c>
      <c r="C35" s="19" t="s">
        <v>57</v>
      </c>
      <c r="D35" s="21">
        <f>SUM(D36,D37,D40)</f>
        <v>335201910</v>
      </c>
      <c r="E35" s="21">
        <f>SUM(E36,E37,E40)</f>
        <v>335201910</v>
      </c>
      <c r="F35" s="21" t="s">
        <v>27</v>
      </c>
      <c r="G35" s="21">
        <f>SUM(G36,G37,G40)</f>
        <v>324777000</v>
      </c>
      <c r="H35" s="21">
        <f>SUM(H36,H37,H40)</f>
        <v>324777000</v>
      </c>
      <c r="I35" s="21" t="s">
        <v>27</v>
      </c>
      <c r="J35" s="21">
        <f>SUM(J36,J37,J40)</f>
        <v>232485900</v>
      </c>
      <c r="K35" s="21">
        <f>SUM(K36,K37,K40)</f>
        <v>232485900</v>
      </c>
      <c r="L35" s="21" t="s">
        <v>27</v>
      </c>
    </row>
    <row r="36" spans="1:12" ht="47.25" x14ac:dyDescent="0.25">
      <c r="A36" s="22">
        <v>1251</v>
      </c>
      <c r="B36" s="23" t="s">
        <v>58</v>
      </c>
      <c r="C36" s="22"/>
      <c r="D36" s="24">
        <f>SUM(E36,F36)</f>
        <v>307338900</v>
      </c>
      <c r="E36" s="24">
        <v>307338900</v>
      </c>
      <c r="F36" s="24" t="s">
        <v>27</v>
      </c>
      <c r="G36" s="24">
        <f>SUM(H36,I36)</f>
        <v>307338900</v>
      </c>
      <c r="H36" s="24">
        <v>307338900</v>
      </c>
      <c r="I36" s="24" t="s">
        <v>27</v>
      </c>
      <c r="J36" s="24">
        <f>SUM(K36,L36)</f>
        <v>230504100</v>
      </c>
      <c r="K36" s="24">
        <v>230504100</v>
      </c>
      <c r="L36" s="24" t="s">
        <v>27</v>
      </c>
    </row>
    <row r="37" spans="1:12" ht="47.25" x14ac:dyDescent="0.25">
      <c r="A37" s="22">
        <v>1252</v>
      </c>
      <c r="B37" s="23" t="s">
        <v>59</v>
      </c>
      <c r="C37" s="22"/>
      <c r="D37" s="24">
        <f>SUM(D38:D39)</f>
        <v>25466310</v>
      </c>
      <c r="E37" s="24">
        <f>SUM(E38:E39)</f>
        <v>25466310</v>
      </c>
      <c r="F37" s="24" t="s">
        <v>27</v>
      </c>
      <c r="G37" s="24">
        <f>SUM(G38:G39)</f>
        <v>15041400</v>
      </c>
      <c r="H37" s="24">
        <f>SUM(H38:H39)</f>
        <v>15041400</v>
      </c>
      <c r="I37" s="24" t="s">
        <v>27</v>
      </c>
      <c r="J37" s="24">
        <f>SUM(J38:J39)</f>
        <v>0</v>
      </c>
      <c r="K37" s="24">
        <f>SUM(K38:K39)</f>
        <v>0</v>
      </c>
      <c r="L37" s="24" t="s">
        <v>27</v>
      </c>
    </row>
    <row r="38" spans="1:12" ht="78.75" x14ac:dyDescent="0.25">
      <c r="A38" s="22">
        <v>1253</v>
      </c>
      <c r="B38" s="23" t="s">
        <v>60</v>
      </c>
      <c r="C38" s="22"/>
      <c r="D38" s="24">
        <f>SUM(E38,F38)</f>
        <v>0</v>
      </c>
      <c r="E38" s="24">
        <v>0</v>
      </c>
      <c r="F38" s="24" t="s">
        <v>27</v>
      </c>
      <c r="G38" s="24">
        <f>SUM(H38,I38)</f>
        <v>0</v>
      </c>
      <c r="H38" s="24">
        <v>0</v>
      </c>
      <c r="I38" s="24" t="s">
        <v>27</v>
      </c>
      <c r="J38" s="24">
        <f>SUM(K38,L38)</f>
        <v>0</v>
      </c>
      <c r="K38" s="24">
        <v>0</v>
      </c>
      <c r="L38" s="24" t="s">
        <v>27</v>
      </c>
    </row>
    <row r="39" spans="1:12" ht="15.75" x14ac:dyDescent="0.25">
      <c r="A39" s="22">
        <v>1254</v>
      </c>
      <c r="B39" s="23" t="s">
        <v>61</v>
      </c>
      <c r="C39" s="22"/>
      <c r="D39" s="24">
        <f>SUM(E39,F39)</f>
        <v>25466310</v>
      </c>
      <c r="E39" s="24">
        <v>25466310</v>
      </c>
      <c r="F39" s="24" t="s">
        <v>27</v>
      </c>
      <c r="G39" s="24">
        <f>SUM(H39,I39)</f>
        <v>15041400</v>
      </c>
      <c r="H39" s="24">
        <v>15041400</v>
      </c>
      <c r="I39" s="24" t="s">
        <v>27</v>
      </c>
      <c r="J39" s="24">
        <f>SUM(K39,L39)</f>
        <v>0</v>
      </c>
      <c r="K39" s="24">
        <v>0</v>
      </c>
      <c r="L39" s="24" t="s">
        <v>27</v>
      </c>
    </row>
    <row r="40" spans="1:12" ht="47.25" x14ac:dyDescent="0.25">
      <c r="A40" s="22">
        <v>1255</v>
      </c>
      <c r="B40" s="23" t="s">
        <v>62</v>
      </c>
      <c r="C40" s="22"/>
      <c r="D40" s="24">
        <f>SUM(E40,F40)</f>
        <v>2396700</v>
      </c>
      <c r="E40" s="24">
        <v>2396700</v>
      </c>
      <c r="F40" s="24" t="s">
        <v>27</v>
      </c>
      <c r="G40" s="24">
        <f>SUM(H40,I40)</f>
        <v>2396700</v>
      </c>
      <c r="H40" s="24">
        <v>2396700</v>
      </c>
      <c r="I40" s="24" t="s">
        <v>27</v>
      </c>
      <c r="J40" s="24">
        <f>SUM(K40,L40)</f>
        <v>1981800</v>
      </c>
      <c r="K40" s="24">
        <v>1981800</v>
      </c>
      <c r="L40" s="24" t="s">
        <v>27</v>
      </c>
    </row>
    <row r="41" spans="1:12" ht="63" x14ac:dyDescent="0.25">
      <c r="A41" s="19">
        <v>1260</v>
      </c>
      <c r="B41" s="20" t="s">
        <v>63</v>
      </c>
      <c r="C41" s="19" t="s">
        <v>64</v>
      </c>
      <c r="D41" s="21">
        <f>F41</f>
        <v>145665000</v>
      </c>
      <c r="E41" s="21" t="s">
        <v>27</v>
      </c>
      <c r="F41" s="21">
        <f>SUM(F42)</f>
        <v>145665000</v>
      </c>
      <c r="G41" s="21">
        <f>I41</f>
        <v>145665000</v>
      </c>
      <c r="H41" s="21" t="s">
        <v>27</v>
      </c>
      <c r="I41" s="21">
        <f>I42</f>
        <v>145665000</v>
      </c>
      <c r="J41" s="21">
        <f>L41</f>
        <v>0</v>
      </c>
      <c r="K41" s="21" t="s">
        <v>27</v>
      </c>
      <c r="L41" s="21">
        <f>SUM(L42)</f>
        <v>0</v>
      </c>
    </row>
    <row r="42" spans="1:12" ht="47.25" x14ac:dyDescent="0.25">
      <c r="A42" s="22">
        <v>1261</v>
      </c>
      <c r="B42" s="23" t="s">
        <v>65</v>
      </c>
      <c r="C42" s="22"/>
      <c r="D42" s="24">
        <f>SUM(E42,F42)</f>
        <v>145665000</v>
      </c>
      <c r="E42" s="24" t="s">
        <v>27</v>
      </c>
      <c r="F42" s="24">
        <v>145665000</v>
      </c>
      <c r="G42" s="24">
        <f>SUM(H42,I42)</f>
        <v>145665000</v>
      </c>
      <c r="H42" s="24" t="s">
        <v>27</v>
      </c>
      <c r="I42" s="24">
        <v>145665000</v>
      </c>
      <c r="J42" s="24">
        <f>SUM(K42,L42)</f>
        <v>0</v>
      </c>
      <c r="K42" s="24" t="s">
        <v>27</v>
      </c>
      <c r="L42" s="24">
        <v>0</v>
      </c>
    </row>
    <row r="43" spans="1:12" ht="78.75" x14ac:dyDescent="0.25">
      <c r="A43" s="16">
        <v>1300</v>
      </c>
      <c r="B43" s="17" t="s">
        <v>66</v>
      </c>
      <c r="C43" s="16" t="s">
        <v>67</v>
      </c>
      <c r="D43" s="18">
        <f>SUM(D44,D48,D50,D60,D62)</f>
        <v>313931148</v>
      </c>
      <c r="E43" s="18">
        <f>SUM(E44,E48,E50,E60,E62)</f>
        <v>313931148</v>
      </c>
      <c r="F43" s="18">
        <f>SUM(F44,F48,F50,F60,F62)</f>
        <v>0</v>
      </c>
      <c r="G43" s="18">
        <f t="shared" ref="G43:L43" si="4">SUM(G44,G48,G50,G60,G62)</f>
        <v>324356058</v>
      </c>
      <c r="H43" s="18">
        <f t="shared" si="4"/>
        <v>324356058</v>
      </c>
      <c r="I43" s="18">
        <f t="shared" si="4"/>
        <v>70000000</v>
      </c>
      <c r="J43" s="18">
        <f t="shared" si="4"/>
        <v>267592232.19999999</v>
      </c>
      <c r="K43" s="18">
        <f t="shared" si="4"/>
        <v>267592232.19999999</v>
      </c>
      <c r="L43" s="18">
        <f t="shared" si="4"/>
        <v>70000000</v>
      </c>
    </row>
    <row r="44" spans="1:12" ht="47.25" x14ac:dyDescent="0.25">
      <c r="A44" s="19">
        <v>1330</v>
      </c>
      <c r="B44" s="20" t="s">
        <v>68</v>
      </c>
      <c r="C44" s="19" t="s">
        <v>69</v>
      </c>
      <c r="D44" s="21">
        <f>SUM(D45:D47)</f>
        <v>223474720</v>
      </c>
      <c r="E44" s="21">
        <f>SUM(E45:E47)</f>
        <v>223474720</v>
      </c>
      <c r="F44" s="21" t="s">
        <v>27</v>
      </c>
      <c r="G44" s="21">
        <f>SUM(G45:G47)</f>
        <v>223474720</v>
      </c>
      <c r="H44" s="21">
        <f>SUM(H45:H47)</f>
        <v>223474720</v>
      </c>
      <c r="I44" s="21" t="s">
        <v>27</v>
      </c>
      <c r="J44" s="21">
        <f>SUM(J45:J47)</f>
        <v>172807933</v>
      </c>
      <c r="K44" s="21">
        <f>SUM(K45:K47)</f>
        <v>172807933</v>
      </c>
      <c r="L44" s="21" t="s">
        <v>27</v>
      </c>
    </row>
    <row r="45" spans="1:12" ht="31.5" x14ac:dyDescent="0.25">
      <c r="A45" s="22">
        <v>1331</v>
      </c>
      <c r="B45" s="23" t="s">
        <v>70</v>
      </c>
      <c r="C45" s="22"/>
      <c r="D45" s="24">
        <f>SUM(E45,F45)</f>
        <v>141778600</v>
      </c>
      <c r="E45" s="24">
        <v>141778600</v>
      </c>
      <c r="F45" s="24" t="s">
        <v>27</v>
      </c>
      <c r="G45" s="24">
        <f>SUM(H45,I45)</f>
        <v>141778600</v>
      </c>
      <c r="H45" s="24">
        <v>141778600</v>
      </c>
      <c r="I45" s="24" t="s">
        <v>27</v>
      </c>
      <c r="J45" s="24">
        <f>SUM(K45,L45)</f>
        <v>94572965</v>
      </c>
      <c r="K45" s="24">
        <v>94572965</v>
      </c>
      <c r="L45" s="24" t="s">
        <v>27</v>
      </c>
    </row>
    <row r="46" spans="1:12" ht="63" x14ac:dyDescent="0.25">
      <c r="A46" s="22">
        <v>1332</v>
      </c>
      <c r="B46" s="23" t="s">
        <v>71</v>
      </c>
      <c r="C46" s="22"/>
      <c r="D46" s="24">
        <f>SUM(E46,F46)</f>
        <v>76274920</v>
      </c>
      <c r="E46" s="24">
        <v>76274920</v>
      </c>
      <c r="F46" s="24" t="s">
        <v>27</v>
      </c>
      <c r="G46" s="24">
        <f>SUM(H46,I46)</f>
        <v>76274920</v>
      </c>
      <c r="H46" s="24">
        <v>76274920</v>
      </c>
      <c r="I46" s="24" t="s">
        <v>27</v>
      </c>
      <c r="J46" s="24">
        <f>SUM(K46,L46)</f>
        <v>73480968</v>
      </c>
      <c r="K46" s="24">
        <v>73480968</v>
      </c>
      <c r="L46" s="24" t="s">
        <v>27</v>
      </c>
    </row>
    <row r="47" spans="1:12" ht="15.75" x14ac:dyDescent="0.25">
      <c r="A47" s="22">
        <v>1334</v>
      </c>
      <c r="B47" s="23" t="s">
        <v>72</v>
      </c>
      <c r="C47" s="22"/>
      <c r="D47" s="24">
        <f>SUM(E47,F47)</f>
        <v>5421200</v>
      </c>
      <c r="E47" s="24">
        <v>5421200</v>
      </c>
      <c r="F47" s="24" t="s">
        <v>27</v>
      </c>
      <c r="G47" s="24">
        <f>SUM(H47,I47)</f>
        <v>5421200</v>
      </c>
      <c r="H47" s="24">
        <v>5421200</v>
      </c>
      <c r="I47" s="24" t="s">
        <v>27</v>
      </c>
      <c r="J47" s="24">
        <f>SUM(K47,L47)</f>
        <v>4754000</v>
      </c>
      <c r="K47" s="24">
        <v>4754000</v>
      </c>
      <c r="L47" s="24" t="s">
        <v>27</v>
      </c>
    </row>
    <row r="48" spans="1:12" ht="63" x14ac:dyDescent="0.25">
      <c r="A48" s="19">
        <v>1340</v>
      </c>
      <c r="B48" s="20" t="s">
        <v>73</v>
      </c>
      <c r="C48" s="19" t="s">
        <v>74</v>
      </c>
      <c r="D48" s="21">
        <f>E48</f>
        <v>2227200</v>
      </c>
      <c r="E48" s="21">
        <f>SUM(E49)</f>
        <v>2227200</v>
      </c>
      <c r="F48" s="21" t="s">
        <v>27</v>
      </c>
      <c r="G48" s="21">
        <f>H48</f>
        <v>2227200</v>
      </c>
      <c r="H48" s="21">
        <f>SUM(H49)</f>
        <v>2227200</v>
      </c>
      <c r="I48" s="21" t="s">
        <v>27</v>
      </c>
      <c r="J48" s="21">
        <f>K48</f>
        <v>1559040</v>
      </c>
      <c r="K48" s="21">
        <f>SUM(K49)</f>
        <v>1559040</v>
      </c>
      <c r="L48" s="21" t="s">
        <v>27</v>
      </c>
    </row>
    <row r="49" spans="1:12" ht="94.5" x14ac:dyDescent="0.25">
      <c r="A49" s="22">
        <v>1342</v>
      </c>
      <c r="B49" s="23" t="s">
        <v>75</v>
      </c>
      <c r="C49" s="22"/>
      <c r="D49" s="24">
        <f>SUM(E49,F49)</f>
        <v>2227200</v>
      </c>
      <c r="E49" s="24">
        <v>2227200</v>
      </c>
      <c r="F49" s="24" t="s">
        <v>27</v>
      </c>
      <c r="G49" s="24">
        <f>SUM(H49,I49)</f>
        <v>2227200</v>
      </c>
      <c r="H49" s="24">
        <v>2227200</v>
      </c>
      <c r="I49" s="24" t="s">
        <v>27</v>
      </c>
      <c r="J49" s="24">
        <f>SUM(K49,L49)</f>
        <v>1559040</v>
      </c>
      <c r="K49" s="24">
        <v>1559040</v>
      </c>
      <c r="L49" s="24" t="s">
        <v>27</v>
      </c>
    </row>
    <row r="50" spans="1:12" ht="47.25" x14ac:dyDescent="0.25">
      <c r="A50" s="19">
        <v>1350</v>
      </c>
      <c r="B50" s="20" t="s">
        <v>76</v>
      </c>
      <c r="C50" s="19" t="s">
        <v>77</v>
      </c>
      <c r="D50" s="21">
        <f>SUM(D51,D59)</f>
        <v>82476028</v>
      </c>
      <c r="E50" s="21">
        <f>SUM(E51,E59)</f>
        <v>82476028</v>
      </c>
      <c r="F50" s="21" t="s">
        <v>27</v>
      </c>
      <c r="G50" s="21">
        <f>SUM(G51,G59)</f>
        <v>88676028</v>
      </c>
      <c r="H50" s="21">
        <f>SUM(H51,H59)</f>
        <v>88676028</v>
      </c>
      <c r="I50" s="21" t="s">
        <v>27</v>
      </c>
      <c r="J50" s="21">
        <f>SUM(J51,J59)</f>
        <v>72945199.599999994</v>
      </c>
      <c r="K50" s="21">
        <f>SUM(K51,K59)</f>
        <v>72945199.599999994</v>
      </c>
      <c r="L50" s="21" t="s">
        <v>27</v>
      </c>
    </row>
    <row r="51" spans="1:12" ht="110.25" x14ac:dyDescent="0.25">
      <c r="A51" s="22">
        <v>1351</v>
      </c>
      <c r="B51" s="23" t="s">
        <v>78</v>
      </c>
      <c r="C51" s="22"/>
      <c r="D51" s="24">
        <f>SUM(D52:D58)</f>
        <v>81651028</v>
      </c>
      <c r="E51" s="24">
        <f>SUM(E52:E58)</f>
        <v>81651028</v>
      </c>
      <c r="F51" s="24" t="s">
        <v>27</v>
      </c>
      <c r="G51" s="24">
        <f>SUM(G52:G58)</f>
        <v>87851028</v>
      </c>
      <c r="H51" s="24">
        <f>SUM(H52:H58)</f>
        <v>87851028</v>
      </c>
      <c r="I51" s="24" t="s">
        <v>27</v>
      </c>
      <c r="J51" s="24">
        <f>SUM(J52:J58)</f>
        <v>72895199.599999994</v>
      </c>
      <c r="K51" s="24">
        <f>SUM(K52:K58)</f>
        <v>72895199.599999994</v>
      </c>
      <c r="L51" s="24" t="s">
        <v>27</v>
      </c>
    </row>
    <row r="52" spans="1:12" ht="94.5" x14ac:dyDescent="0.25">
      <c r="A52" s="22">
        <v>13504</v>
      </c>
      <c r="B52" s="23" t="s">
        <v>79</v>
      </c>
      <c r="C52" s="22"/>
      <c r="D52" s="24">
        <f t="shared" ref="D52:D59" si="5">SUM(E52,F52)</f>
        <v>825000</v>
      </c>
      <c r="E52" s="24">
        <v>825000</v>
      </c>
      <c r="F52" s="24" t="s">
        <v>27</v>
      </c>
      <c r="G52" s="24">
        <f t="shared" ref="G52:G59" si="6">SUM(H52,I52)</f>
        <v>825000</v>
      </c>
      <c r="H52" s="24">
        <v>825000</v>
      </c>
      <c r="I52" s="24" t="s">
        <v>27</v>
      </c>
      <c r="J52" s="24">
        <f t="shared" ref="J52:J59" si="7">SUM(K52,L52)</f>
        <v>0</v>
      </c>
      <c r="K52" s="24">
        <v>0</v>
      </c>
      <c r="L52" s="24" t="s">
        <v>27</v>
      </c>
    </row>
    <row r="53" spans="1:12" ht="47.25" x14ac:dyDescent="0.25">
      <c r="A53" s="22">
        <v>13505</v>
      </c>
      <c r="B53" s="23" t="s">
        <v>80</v>
      </c>
      <c r="C53" s="22"/>
      <c r="D53" s="24">
        <f t="shared" si="5"/>
        <v>7980000</v>
      </c>
      <c r="E53" s="24">
        <v>7980000</v>
      </c>
      <c r="F53" s="24" t="s">
        <v>27</v>
      </c>
      <c r="G53" s="24">
        <f t="shared" si="6"/>
        <v>7980000</v>
      </c>
      <c r="H53" s="24">
        <v>7980000</v>
      </c>
      <c r="I53" s="24" t="s">
        <v>27</v>
      </c>
      <c r="J53" s="24">
        <f t="shared" si="7"/>
        <v>7092920</v>
      </c>
      <c r="K53" s="24">
        <v>7092920</v>
      </c>
      <c r="L53" s="24" t="s">
        <v>27</v>
      </c>
    </row>
    <row r="54" spans="1:12" ht="47.25" x14ac:dyDescent="0.25">
      <c r="A54" s="22">
        <v>13507</v>
      </c>
      <c r="B54" s="23" t="s">
        <v>81</v>
      </c>
      <c r="C54" s="22"/>
      <c r="D54" s="24">
        <f t="shared" si="5"/>
        <v>19229500</v>
      </c>
      <c r="E54" s="24">
        <v>19229500</v>
      </c>
      <c r="F54" s="24" t="s">
        <v>27</v>
      </c>
      <c r="G54" s="24">
        <f t="shared" si="6"/>
        <v>19229500</v>
      </c>
      <c r="H54" s="24">
        <v>19229500</v>
      </c>
      <c r="I54" s="24" t="s">
        <v>27</v>
      </c>
      <c r="J54" s="24">
        <f t="shared" si="7"/>
        <v>14587576.1</v>
      </c>
      <c r="K54" s="24">
        <v>14587576.1</v>
      </c>
      <c r="L54" s="24" t="s">
        <v>27</v>
      </c>
    </row>
    <row r="55" spans="1:12" ht="63" x14ac:dyDescent="0.25">
      <c r="A55" s="22">
        <v>13512</v>
      </c>
      <c r="B55" s="23" t="s">
        <v>82</v>
      </c>
      <c r="C55" s="22"/>
      <c r="D55" s="24">
        <f t="shared" si="5"/>
        <v>7552012</v>
      </c>
      <c r="E55" s="24">
        <v>7552012</v>
      </c>
      <c r="F55" s="24" t="s">
        <v>27</v>
      </c>
      <c r="G55" s="24">
        <f t="shared" si="6"/>
        <v>7552012</v>
      </c>
      <c r="H55" s="24">
        <v>7552012</v>
      </c>
      <c r="I55" s="24" t="s">
        <v>27</v>
      </c>
      <c r="J55" s="24">
        <f t="shared" si="7"/>
        <v>6459983</v>
      </c>
      <c r="K55" s="24">
        <v>6459983</v>
      </c>
      <c r="L55" s="24" t="s">
        <v>27</v>
      </c>
    </row>
    <row r="56" spans="1:12" ht="47.25" x14ac:dyDescent="0.25">
      <c r="A56" s="22">
        <v>13513</v>
      </c>
      <c r="B56" s="23" t="s">
        <v>83</v>
      </c>
      <c r="C56" s="22"/>
      <c r="D56" s="24">
        <f t="shared" si="5"/>
        <v>9958000</v>
      </c>
      <c r="E56" s="24">
        <v>9958000</v>
      </c>
      <c r="F56" s="24" t="s">
        <v>27</v>
      </c>
      <c r="G56" s="24">
        <f t="shared" si="6"/>
        <v>9958000</v>
      </c>
      <c r="H56" s="24">
        <v>9958000</v>
      </c>
      <c r="I56" s="24" t="s">
        <v>27</v>
      </c>
      <c r="J56" s="24">
        <f t="shared" si="7"/>
        <v>6401340</v>
      </c>
      <c r="K56" s="24">
        <v>6401340</v>
      </c>
      <c r="L56" s="24" t="s">
        <v>27</v>
      </c>
    </row>
    <row r="57" spans="1:12" ht="94.5" x14ac:dyDescent="0.25">
      <c r="A57" s="22">
        <v>13514</v>
      </c>
      <c r="B57" s="23" t="s">
        <v>84</v>
      </c>
      <c r="C57" s="22"/>
      <c r="D57" s="24">
        <f t="shared" si="5"/>
        <v>36098500</v>
      </c>
      <c r="E57" s="24">
        <v>36098500</v>
      </c>
      <c r="F57" s="24" t="s">
        <v>27</v>
      </c>
      <c r="G57" s="24">
        <f t="shared" si="6"/>
        <v>42298500</v>
      </c>
      <c r="H57" s="24">
        <v>42298500</v>
      </c>
      <c r="I57" s="24" t="s">
        <v>27</v>
      </c>
      <c r="J57" s="24">
        <f t="shared" si="7"/>
        <v>38337262.5</v>
      </c>
      <c r="K57" s="24">
        <v>38337262.5</v>
      </c>
      <c r="L57" s="24" t="s">
        <v>27</v>
      </c>
    </row>
    <row r="58" spans="1:12" ht="78.75" x14ac:dyDescent="0.25">
      <c r="A58" s="22">
        <v>13516</v>
      </c>
      <c r="B58" s="23" t="s">
        <v>85</v>
      </c>
      <c r="C58" s="22"/>
      <c r="D58" s="24">
        <f t="shared" si="5"/>
        <v>8016</v>
      </c>
      <c r="E58" s="24">
        <v>8016</v>
      </c>
      <c r="F58" s="24" t="s">
        <v>27</v>
      </c>
      <c r="G58" s="24">
        <f t="shared" si="6"/>
        <v>8016</v>
      </c>
      <c r="H58" s="24">
        <v>8016</v>
      </c>
      <c r="I58" s="24" t="s">
        <v>27</v>
      </c>
      <c r="J58" s="24">
        <f t="shared" si="7"/>
        <v>16118</v>
      </c>
      <c r="K58" s="24">
        <v>16118</v>
      </c>
      <c r="L58" s="24" t="s">
        <v>27</v>
      </c>
    </row>
    <row r="59" spans="1:12" ht="63" x14ac:dyDescent="0.25">
      <c r="A59" s="22">
        <v>1352</v>
      </c>
      <c r="B59" s="23" t="s">
        <v>86</v>
      </c>
      <c r="C59" s="22"/>
      <c r="D59" s="24">
        <f t="shared" si="5"/>
        <v>825000</v>
      </c>
      <c r="E59" s="24">
        <v>825000</v>
      </c>
      <c r="F59" s="24" t="s">
        <v>27</v>
      </c>
      <c r="G59" s="24">
        <f t="shared" si="6"/>
        <v>825000</v>
      </c>
      <c r="H59" s="24">
        <v>825000</v>
      </c>
      <c r="I59" s="24" t="s">
        <v>27</v>
      </c>
      <c r="J59" s="24">
        <f t="shared" si="7"/>
        <v>50000</v>
      </c>
      <c r="K59" s="24">
        <v>50000</v>
      </c>
      <c r="L59" s="24" t="s">
        <v>27</v>
      </c>
    </row>
    <row r="60" spans="1:12" ht="47.25" x14ac:dyDescent="0.25">
      <c r="A60" s="19">
        <v>1360</v>
      </c>
      <c r="B60" s="20" t="s">
        <v>87</v>
      </c>
      <c r="C60" s="19" t="s">
        <v>88</v>
      </c>
      <c r="D60" s="21">
        <f>E60</f>
        <v>0</v>
      </c>
      <c r="E60" s="21">
        <f>SUM(E61)</f>
        <v>0</v>
      </c>
      <c r="F60" s="21" t="s">
        <v>27</v>
      </c>
      <c r="G60" s="21">
        <f>H60</f>
        <v>0</v>
      </c>
      <c r="H60" s="21">
        <f>SUM(H61)</f>
        <v>0</v>
      </c>
      <c r="I60" s="21" t="s">
        <v>27</v>
      </c>
      <c r="J60" s="21">
        <f>K60</f>
        <v>200000</v>
      </c>
      <c r="K60" s="21">
        <f>SUM(K61)</f>
        <v>200000</v>
      </c>
      <c r="L60" s="21" t="s">
        <v>27</v>
      </c>
    </row>
    <row r="61" spans="1:12" ht="78.75" x14ac:dyDescent="0.25">
      <c r="A61" s="22">
        <v>1361</v>
      </c>
      <c r="B61" s="23" t="s">
        <v>89</v>
      </c>
      <c r="C61" s="22"/>
      <c r="D61" s="24">
        <f>SUM(E61,F61)</f>
        <v>0</v>
      </c>
      <c r="E61" s="24">
        <v>0</v>
      </c>
      <c r="F61" s="24" t="s">
        <v>27</v>
      </c>
      <c r="G61" s="24">
        <f>SUM(H61,I61)</f>
        <v>0</v>
      </c>
      <c r="H61" s="24">
        <v>0</v>
      </c>
      <c r="I61" s="24" t="s">
        <v>27</v>
      </c>
      <c r="J61" s="24">
        <f>SUM(K61,L61)</f>
        <v>200000</v>
      </c>
      <c r="K61" s="24">
        <v>200000</v>
      </c>
      <c r="L61" s="24" t="s">
        <v>27</v>
      </c>
    </row>
    <row r="62" spans="1:12" ht="31.5" x14ac:dyDescent="0.25">
      <c r="A62" s="19">
        <v>1390</v>
      </c>
      <c r="B62" s="20" t="s">
        <v>90</v>
      </c>
      <c r="C62" s="19" t="s">
        <v>91</v>
      </c>
      <c r="D62" s="21">
        <f>SUM(D64)</f>
        <v>5753200</v>
      </c>
      <c r="E62" s="21">
        <f>SUM(E63:E64)</f>
        <v>5753200</v>
      </c>
      <c r="F62" s="21">
        <f>SUM(F63:F64)</f>
        <v>0</v>
      </c>
      <c r="G62" s="21">
        <f>SUM(G64)</f>
        <v>9978110</v>
      </c>
      <c r="H62" s="21">
        <f>SUM(H63:H64)</f>
        <v>9978110</v>
      </c>
      <c r="I62" s="21">
        <f>SUM(I63:I64)</f>
        <v>70000000</v>
      </c>
      <c r="J62" s="21">
        <f>SUM(J64)</f>
        <v>20080059.600000001</v>
      </c>
      <c r="K62" s="21">
        <f>SUM(K63:K64)</f>
        <v>20080059.600000001</v>
      </c>
      <c r="L62" s="21">
        <f>SUM(L63:L64)</f>
        <v>70000000</v>
      </c>
    </row>
    <row r="63" spans="1:12" ht="47.25" x14ac:dyDescent="0.25">
      <c r="A63" s="22">
        <v>1392</v>
      </c>
      <c r="B63" s="23" t="s">
        <v>92</v>
      </c>
      <c r="C63" s="22"/>
      <c r="D63" s="24">
        <f>SUM(E63,F63)</f>
        <v>0</v>
      </c>
      <c r="E63" s="24" t="s">
        <v>27</v>
      </c>
      <c r="F63" s="24">
        <v>0</v>
      </c>
      <c r="G63" s="24">
        <f>SUM(H63,I63)</f>
        <v>70000000</v>
      </c>
      <c r="H63" s="24" t="s">
        <v>27</v>
      </c>
      <c r="I63" s="24">
        <v>70000000</v>
      </c>
      <c r="J63" s="24">
        <f>SUM(K63,L63)</f>
        <v>70000000</v>
      </c>
      <c r="K63" s="24" t="s">
        <v>27</v>
      </c>
      <c r="L63" s="24">
        <v>70000000</v>
      </c>
    </row>
    <row r="64" spans="1:12" ht="47.25" x14ac:dyDescent="0.25">
      <c r="A64" s="22">
        <v>1393</v>
      </c>
      <c r="B64" s="23" t="s">
        <v>93</v>
      </c>
      <c r="C64" s="22"/>
      <c r="D64" s="24">
        <f>SUM(E64,F64)</f>
        <v>5753200</v>
      </c>
      <c r="E64" s="24">
        <v>5753200</v>
      </c>
      <c r="F64" s="24">
        <v>0</v>
      </c>
      <c r="G64" s="24">
        <f>SUM(H64,I64)</f>
        <v>9978110</v>
      </c>
      <c r="H64" s="24">
        <v>9978110</v>
      </c>
      <c r="I64" s="24">
        <v>0</v>
      </c>
      <c r="J64" s="24">
        <f>SUM(K64,L64)</f>
        <v>20080059.600000001</v>
      </c>
      <c r="K64" s="24">
        <v>20080059.600000001</v>
      </c>
      <c r="L64" s="24">
        <v>0</v>
      </c>
    </row>
    <row r="65" spans="1:12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</row>
  </sheetData>
  <mergeCells count="16">
    <mergeCell ref="A1:K1"/>
    <mergeCell ref="A2:K2"/>
    <mergeCell ref="A3:L3"/>
    <mergeCell ref="A4:K4"/>
    <mergeCell ref="A6:A7"/>
    <mergeCell ref="B6:B8"/>
    <mergeCell ref="C6:C8"/>
    <mergeCell ref="D6:D7"/>
    <mergeCell ref="E6:F6"/>
    <mergeCell ref="G6:G7"/>
    <mergeCell ref="H6:I6"/>
    <mergeCell ref="J6:J7"/>
    <mergeCell ref="K6:L6"/>
    <mergeCell ref="E7:F7"/>
    <mergeCell ref="H7:I7"/>
    <mergeCell ref="K7:L7"/>
  </mergeCells>
  <pageMargins left="0.7" right="0.7" top="0.75" bottom="0.75" header="0.3" footer="0.3"/>
  <pageSetup paperSize="9" scale="3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view="pageBreakPreview" topLeftCell="A67" zoomScale="60" zoomScaleNormal="100" workbookViewId="0">
      <selection activeCell="A2" sqref="A2:N2"/>
    </sheetView>
  </sheetViews>
  <sheetFormatPr defaultRowHeight="15" x14ac:dyDescent="0.25"/>
  <cols>
    <col min="1" max="1" width="7.5703125" style="7" customWidth="1"/>
    <col min="2" max="2" width="52" style="7" customWidth="1"/>
    <col min="3" max="5" width="8" style="7" customWidth="1"/>
    <col min="6" max="6" width="20" style="7" customWidth="1"/>
    <col min="7" max="7" width="19" style="7" customWidth="1"/>
    <col min="8" max="8" width="17.85546875" style="7" customWidth="1"/>
    <col min="9" max="9" width="20.42578125" style="7" customWidth="1"/>
    <col min="10" max="10" width="19" style="7" customWidth="1"/>
    <col min="11" max="11" width="18.7109375" style="7" customWidth="1"/>
    <col min="12" max="13" width="19" style="7" customWidth="1"/>
    <col min="14" max="14" width="16.85546875" style="7" customWidth="1"/>
  </cols>
  <sheetData>
    <row r="1" spans="1:14" ht="18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8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18" x14ac:dyDescent="0.25">
      <c r="A3" s="82" t="s">
        <v>94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</row>
    <row r="4" spans="1:14" ht="18" x14ac:dyDescent="0.25">
      <c r="A4" s="82" t="s">
        <v>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</row>
    <row r="6" spans="1:14" ht="15.75" x14ac:dyDescent="0.25">
      <c r="A6" s="76" t="s">
        <v>10</v>
      </c>
      <c r="B6" s="85" t="s">
        <v>95</v>
      </c>
      <c r="C6" s="86" t="s">
        <v>96</v>
      </c>
      <c r="D6" s="86" t="s">
        <v>97</v>
      </c>
      <c r="E6" s="86" t="s">
        <v>98</v>
      </c>
      <c r="F6" s="78" t="s">
        <v>14</v>
      </c>
      <c r="G6" s="78"/>
      <c r="H6" s="78"/>
      <c r="I6" s="78" t="s">
        <v>15</v>
      </c>
      <c r="J6" s="78"/>
      <c r="K6" s="78"/>
      <c r="L6" s="78" t="s">
        <v>16</v>
      </c>
      <c r="M6" s="78"/>
      <c r="N6" s="78"/>
    </row>
    <row r="7" spans="1:14" ht="15.75" x14ac:dyDescent="0.25">
      <c r="A7" s="76"/>
      <c r="B7" s="85"/>
      <c r="C7" s="86"/>
      <c r="D7" s="86"/>
      <c r="E7" s="86"/>
      <c r="F7" s="10" t="s">
        <v>13</v>
      </c>
      <c r="G7" s="76" t="s">
        <v>99</v>
      </c>
      <c r="H7" s="76"/>
      <c r="I7" s="10" t="s">
        <v>13</v>
      </c>
      <c r="J7" s="76" t="s">
        <v>99</v>
      </c>
      <c r="K7" s="76"/>
      <c r="L7" s="10" t="s">
        <v>13</v>
      </c>
      <c r="M7" s="76" t="s">
        <v>99</v>
      </c>
      <c r="N7" s="76"/>
    </row>
    <row r="8" spans="1:14" ht="31.5" x14ac:dyDescent="0.25">
      <c r="A8" s="10" t="s">
        <v>18</v>
      </c>
      <c r="B8" s="85"/>
      <c r="C8" s="86"/>
      <c r="D8" s="86"/>
      <c r="E8" s="86"/>
      <c r="F8" s="10" t="s">
        <v>100</v>
      </c>
      <c r="G8" s="11" t="s">
        <v>101</v>
      </c>
      <c r="H8" s="11" t="s">
        <v>102</v>
      </c>
      <c r="I8" s="10" t="s">
        <v>103</v>
      </c>
      <c r="J8" s="11" t="s">
        <v>101</v>
      </c>
      <c r="K8" s="11" t="s">
        <v>102</v>
      </c>
      <c r="L8" s="27" t="s">
        <v>104</v>
      </c>
      <c r="M8" s="11" t="s">
        <v>101</v>
      </c>
      <c r="N8" s="11" t="s">
        <v>102</v>
      </c>
    </row>
    <row r="9" spans="1:14" ht="15.75" x14ac:dyDescent="0.25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  <c r="M9" s="28">
        <v>13</v>
      </c>
      <c r="N9" s="28">
        <v>14</v>
      </c>
    </row>
    <row r="10" spans="1:14" ht="71.25" x14ac:dyDescent="0.25">
      <c r="A10" s="16">
        <v>2000</v>
      </c>
      <c r="B10" s="29" t="s">
        <v>105</v>
      </c>
      <c r="C10" s="16" t="s">
        <v>27</v>
      </c>
      <c r="D10" s="16" t="s">
        <v>27</v>
      </c>
      <c r="E10" s="16" t="s">
        <v>27</v>
      </c>
      <c r="F10" s="18">
        <f t="shared" ref="F10:L10" si="0">SUM(F11,F22,F25,F28,F39,F44,F53,F56,F69,F81,F88)</f>
        <v>1043581435.2</v>
      </c>
      <c r="G10" s="18">
        <f t="shared" si="0"/>
        <v>877081526</v>
      </c>
      <c r="H10" s="18">
        <f t="shared" si="0"/>
        <v>166499909.19999999</v>
      </c>
      <c r="I10" s="18">
        <f t="shared" si="0"/>
        <v>1043581435.2</v>
      </c>
      <c r="J10" s="18">
        <f t="shared" si="0"/>
        <v>807081526</v>
      </c>
      <c r="K10" s="18">
        <f t="shared" si="0"/>
        <v>236499909.19999999</v>
      </c>
      <c r="L10" s="18">
        <f t="shared" si="0"/>
        <v>509346528.10000002</v>
      </c>
      <c r="M10" s="18">
        <f>SUM(M11,M22,M25,M28,M39,M44,M53,M56,M69,M81,M88)-70000000</f>
        <v>481664633.10000002</v>
      </c>
      <c r="N10" s="18">
        <f>SUM(N11,N22,N25,N28,N39,N44,N53,N56,N69,N81,N88)</f>
        <v>27681895</v>
      </c>
    </row>
    <row r="11" spans="1:14" ht="57" x14ac:dyDescent="0.25">
      <c r="A11" s="30">
        <v>2100</v>
      </c>
      <c r="B11" s="31" t="s">
        <v>106</v>
      </c>
      <c r="C11" s="30" t="s">
        <v>107</v>
      </c>
      <c r="D11" s="30" t="s">
        <v>108</v>
      </c>
      <c r="E11" s="30" t="s">
        <v>108</v>
      </c>
      <c r="F11" s="32">
        <f>SUM(F12,F16,F20)</f>
        <v>267520395</v>
      </c>
      <c r="G11" s="32">
        <f>SUM(G12,G16,,G20)</f>
        <v>160168395</v>
      </c>
      <c r="H11" s="32">
        <f>SUM(H12,H16,H20)</f>
        <v>107352000</v>
      </c>
      <c r="I11" s="32">
        <f t="shared" ref="I11" si="1">SUM(I12,I16,I20)</f>
        <v>267880395</v>
      </c>
      <c r="J11" s="32">
        <f t="shared" ref="J11" si="2">SUM(J12,J16,,J20)</f>
        <v>160528395</v>
      </c>
      <c r="K11" s="32">
        <f t="shared" ref="K11:L11" si="3">SUM(K12,K16,K20)</f>
        <v>107352000</v>
      </c>
      <c r="L11" s="32">
        <f t="shared" si="3"/>
        <v>114797549.8</v>
      </c>
      <c r="M11" s="32">
        <f t="shared" ref="M11" si="4">SUM(M12,M16,,M20)</f>
        <v>112201209.8</v>
      </c>
      <c r="N11" s="32">
        <f t="shared" ref="N11" si="5">SUM(N12,N16,N20)</f>
        <v>2596340</v>
      </c>
    </row>
    <row r="12" spans="1:14" ht="57" x14ac:dyDescent="0.25">
      <c r="A12" s="19">
        <v>2110</v>
      </c>
      <c r="B12" s="33" t="s">
        <v>109</v>
      </c>
      <c r="C12" s="19" t="s">
        <v>107</v>
      </c>
      <c r="D12" s="19" t="s">
        <v>107</v>
      </c>
      <c r="E12" s="19" t="s">
        <v>108</v>
      </c>
      <c r="F12" s="21">
        <f t="shared" ref="F12:N12" si="6">SUM(F13:F15)</f>
        <v>242136195</v>
      </c>
      <c r="G12" s="21">
        <f t="shared" si="6"/>
        <v>147136195</v>
      </c>
      <c r="H12" s="21">
        <f t="shared" si="6"/>
        <v>95000000</v>
      </c>
      <c r="I12" s="21">
        <f t="shared" si="6"/>
        <v>242124995</v>
      </c>
      <c r="J12" s="21">
        <f t="shared" si="6"/>
        <v>147124995</v>
      </c>
      <c r="K12" s="21">
        <f t="shared" si="6"/>
        <v>95000000</v>
      </c>
      <c r="L12" s="21">
        <f t="shared" si="6"/>
        <v>110031659.8</v>
      </c>
      <c r="M12" s="21">
        <f t="shared" si="6"/>
        <v>107435319.8</v>
      </c>
      <c r="N12" s="21">
        <f t="shared" si="6"/>
        <v>2596340</v>
      </c>
    </row>
    <row r="13" spans="1:14" ht="28.5" x14ac:dyDescent="0.25">
      <c r="A13" s="22">
        <v>2111</v>
      </c>
      <c r="B13" s="34" t="s">
        <v>110</v>
      </c>
      <c r="C13" s="22" t="s">
        <v>107</v>
      </c>
      <c r="D13" s="22" t="s">
        <v>107</v>
      </c>
      <c r="E13" s="22" t="s">
        <v>107</v>
      </c>
      <c r="F13" s="24">
        <f>SUM(G13,H13)</f>
        <v>242136195</v>
      </c>
      <c r="G13" s="24">
        <v>147136195</v>
      </c>
      <c r="H13" s="24">
        <v>95000000</v>
      </c>
      <c r="I13" s="24">
        <f>SUM(J13,K13)</f>
        <v>242124995</v>
      </c>
      <c r="J13" s="24">
        <v>147124995</v>
      </c>
      <c r="K13" s="24">
        <v>95000000</v>
      </c>
      <c r="L13" s="24">
        <f>SUM(M13,N13)</f>
        <v>110031659.8</v>
      </c>
      <c r="M13" s="24">
        <v>107435319.8</v>
      </c>
      <c r="N13" s="24">
        <v>2596340</v>
      </c>
    </row>
    <row r="14" spans="1:14" ht="28.5" x14ac:dyDescent="0.25">
      <c r="A14" s="22">
        <v>2112</v>
      </c>
      <c r="B14" s="34" t="s">
        <v>111</v>
      </c>
      <c r="C14" s="22" t="s">
        <v>107</v>
      </c>
      <c r="D14" s="22" t="s">
        <v>107</v>
      </c>
      <c r="E14" s="22" t="s">
        <v>112</v>
      </c>
      <c r="F14" s="24">
        <f>SUM(G14,H14)</f>
        <v>0</v>
      </c>
      <c r="G14" s="24">
        <v>0</v>
      </c>
      <c r="H14" s="24">
        <v>0</v>
      </c>
      <c r="I14" s="24">
        <f>SUM(J14,K14)</f>
        <v>0</v>
      </c>
      <c r="J14" s="24">
        <v>0</v>
      </c>
      <c r="K14" s="24">
        <v>0</v>
      </c>
      <c r="L14" s="24">
        <f>SUM(M14,N14)</f>
        <v>0</v>
      </c>
      <c r="M14" s="24">
        <v>0</v>
      </c>
      <c r="N14" s="24">
        <v>0</v>
      </c>
    </row>
    <row r="15" spans="1:14" ht="15.75" x14ac:dyDescent="0.25">
      <c r="A15" s="22">
        <v>2113</v>
      </c>
      <c r="B15" s="34" t="s">
        <v>113</v>
      </c>
      <c r="C15" s="22" t="s">
        <v>107</v>
      </c>
      <c r="D15" s="22" t="s">
        <v>107</v>
      </c>
      <c r="E15" s="22" t="s">
        <v>114</v>
      </c>
      <c r="F15" s="24">
        <f>SUM(G15,H15)</f>
        <v>0</v>
      </c>
      <c r="G15" s="24">
        <v>0</v>
      </c>
      <c r="H15" s="24">
        <v>0</v>
      </c>
      <c r="I15" s="24">
        <f>SUM(J15,K15)</f>
        <v>0</v>
      </c>
      <c r="J15" s="24">
        <v>0</v>
      </c>
      <c r="K15" s="24">
        <v>0</v>
      </c>
      <c r="L15" s="24">
        <f>SUM(M15,N15)</f>
        <v>0</v>
      </c>
      <c r="M15" s="24">
        <v>0</v>
      </c>
      <c r="N15" s="24">
        <v>0</v>
      </c>
    </row>
    <row r="16" spans="1:14" ht="15.75" x14ac:dyDescent="0.25">
      <c r="A16" s="19">
        <v>2130</v>
      </c>
      <c r="B16" s="33" t="s">
        <v>115</v>
      </c>
      <c r="C16" s="19" t="s">
        <v>107</v>
      </c>
      <c r="D16" s="19" t="s">
        <v>114</v>
      </c>
      <c r="E16" s="19" t="s">
        <v>108</v>
      </c>
      <c r="F16" s="21">
        <f t="shared" ref="F16:N16" si="7">SUM(F17:F19)</f>
        <v>11153200</v>
      </c>
      <c r="G16" s="21">
        <f t="shared" si="7"/>
        <v>11153200</v>
      </c>
      <c r="H16" s="21">
        <f t="shared" si="7"/>
        <v>0</v>
      </c>
      <c r="I16" s="21">
        <f t="shared" si="7"/>
        <v>11524400</v>
      </c>
      <c r="J16" s="21">
        <f t="shared" si="7"/>
        <v>11524400</v>
      </c>
      <c r="K16" s="21">
        <f t="shared" si="7"/>
        <v>0</v>
      </c>
      <c r="L16" s="21">
        <f t="shared" si="7"/>
        <v>4435830</v>
      </c>
      <c r="M16" s="21">
        <f t="shared" si="7"/>
        <v>4435830</v>
      </c>
      <c r="N16" s="21">
        <f t="shared" si="7"/>
        <v>0</v>
      </c>
    </row>
    <row r="17" spans="1:14" ht="28.5" x14ac:dyDescent="0.25">
      <c r="A17" s="22">
        <v>2131</v>
      </c>
      <c r="B17" s="34" t="s">
        <v>116</v>
      </c>
      <c r="C17" s="22" t="s">
        <v>107</v>
      </c>
      <c r="D17" s="22" t="s">
        <v>114</v>
      </c>
      <c r="E17" s="22" t="s">
        <v>107</v>
      </c>
      <c r="F17" s="24">
        <f>SUM(G17,H17)</f>
        <v>2227200</v>
      </c>
      <c r="G17" s="24">
        <v>2227200</v>
      </c>
      <c r="H17" s="24">
        <v>0</v>
      </c>
      <c r="I17" s="24">
        <f>SUM(J17,K17)</f>
        <v>2598400</v>
      </c>
      <c r="J17" s="24">
        <v>2598400</v>
      </c>
      <c r="K17" s="24">
        <v>0</v>
      </c>
      <c r="L17" s="24">
        <f>SUM(M17,N17)</f>
        <v>1707520</v>
      </c>
      <c r="M17" s="24">
        <v>1707520</v>
      </c>
      <c r="N17" s="24">
        <v>0</v>
      </c>
    </row>
    <row r="18" spans="1:14" ht="28.5" x14ac:dyDescent="0.25">
      <c r="A18" s="22">
        <v>2132</v>
      </c>
      <c r="B18" s="34" t="s">
        <v>117</v>
      </c>
      <c r="C18" s="22" t="s">
        <v>107</v>
      </c>
      <c r="D18" s="22" t="s">
        <v>114</v>
      </c>
      <c r="E18" s="22" t="s">
        <v>112</v>
      </c>
      <c r="F18" s="24">
        <f>SUM(G18,H18)</f>
        <v>0</v>
      </c>
      <c r="G18" s="24">
        <v>0</v>
      </c>
      <c r="H18" s="24">
        <v>0</v>
      </c>
      <c r="I18" s="24">
        <f>SUM(J18,K18)</f>
        <v>0</v>
      </c>
      <c r="J18" s="24">
        <v>0</v>
      </c>
      <c r="K18" s="24">
        <v>0</v>
      </c>
      <c r="L18" s="24">
        <f>SUM(M18,N18)</f>
        <v>0</v>
      </c>
      <c r="M18" s="24">
        <v>0</v>
      </c>
      <c r="N18" s="24">
        <v>0</v>
      </c>
    </row>
    <row r="19" spans="1:14" ht="15.75" x14ac:dyDescent="0.25">
      <c r="A19" s="22">
        <v>2133</v>
      </c>
      <c r="B19" s="34" t="s">
        <v>118</v>
      </c>
      <c r="C19" s="22" t="s">
        <v>107</v>
      </c>
      <c r="D19" s="22" t="s">
        <v>114</v>
      </c>
      <c r="E19" s="22" t="s">
        <v>114</v>
      </c>
      <c r="F19" s="24">
        <f>SUM(G19,H19)</f>
        <v>8926000</v>
      </c>
      <c r="G19" s="24">
        <v>8926000</v>
      </c>
      <c r="H19" s="24">
        <v>0</v>
      </c>
      <c r="I19" s="24">
        <f>SUM(J19,K19)</f>
        <v>8926000</v>
      </c>
      <c r="J19" s="24">
        <v>8926000</v>
      </c>
      <c r="K19" s="24">
        <v>0</v>
      </c>
      <c r="L19" s="24">
        <f>SUM(M19,N19)</f>
        <v>2728310</v>
      </c>
      <c r="M19" s="24">
        <v>2728310</v>
      </c>
      <c r="N19" s="24">
        <v>0</v>
      </c>
    </row>
    <row r="20" spans="1:14" ht="42.75" x14ac:dyDescent="0.25">
      <c r="A20" s="19">
        <v>2160</v>
      </c>
      <c r="B20" s="33" t="s">
        <v>119</v>
      </c>
      <c r="C20" s="19" t="s">
        <v>107</v>
      </c>
      <c r="D20" s="19" t="s">
        <v>120</v>
      </c>
      <c r="E20" s="19" t="s">
        <v>108</v>
      </c>
      <c r="F20" s="21">
        <f t="shared" ref="F20:N20" si="8">SUM(F21)</f>
        <v>14231000</v>
      </c>
      <c r="G20" s="21">
        <f t="shared" si="8"/>
        <v>1879000</v>
      </c>
      <c r="H20" s="21">
        <f t="shared" si="8"/>
        <v>12352000</v>
      </c>
      <c r="I20" s="21">
        <f t="shared" si="8"/>
        <v>14231000</v>
      </c>
      <c r="J20" s="21">
        <f t="shared" si="8"/>
        <v>1879000</v>
      </c>
      <c r="K20" s="21">
        <f t="shared" si="8"/>
        <v>12352000</v>
      </c>
      <c r="L20" s="21">
        <f t="shared" si="8"/>
        <v>330060</v>
      </c>
      <c r="M20" s="21">
        <f t="shared" si="8"/>
        <v>330060</v>
      </c>
      <c r="N20" s="21">
        <f t="shared" si="8"/>
        <v>0</v>
      </c>
    </row>
    <row r="21" spans="1:14" ht="28.5" x14ac:dyDescent="0.25">
      <c r="A21" s="22">
        <v>2161</v>
      </c>
      <c r="B21" s="34" t="s">
        <v>121</v>
      </c>
      <c r="C21" s="22" t="s">
        <v>107</v>
      </c>
      <c r="D21" s="22" t="s">
        <v>120</v>
      </c>
      <c r="E21" s="22" t="s">
        <v>107</v>
      </c>
      <c r="F21" s="24">
        <f>SUM(G21,H21)</f>
        <v>14231000</v>
      </c>
      <c r="G21" s="24">
        <v>1879000</v>
      </c>
      <c r="H21" s="24">
        <v>12352000</v>
      </c>
      <c r="I21" s="24">
        <f>SUM(J21,K21)</f>
        <v>14231000</v>
      </c>
      <c r="J21" s="24">
        <v>1879000</v>
      </c>
      <c r="K21" s="24">
        <v>12352000</v>
      </c>
      <c r="L21" s="24">
        <f>SUM(M21,N21)</f>
        <v>330060</v>
      </c>
      <c r="M21" s="24">
        <v>330060</v>
      </c>
      <c r="N21" s="24">
        <v>0</v>
      </c>
    </row>
    <row r="22" spans="1:14" ht="42.75" x14ac:dyDescent="0.25">
      <c r="A22" s="30">
        <v>2200</v>
      </c>
      <c r="B22" s="31" t="s">
        <v>122</v>
      </c>
      <c r="C22" s="30" t="s">
        <v>112</v>
      </c>
      <c r="D22" s="30" t="s">
        <v>108</v>
      </c>
      <c r="E22" s="30" t="s">
        <v>108</v>
      </c>
      <c r="F22" s="32">
        <f>SUM(F23)</f>
        <v>2000000</v>
      </c>
      <c r="G22" s="32">
        <f>SUM(G23)</f>
        <v>2000000</v>
      </c>
      <c r="H22" s="32">
        <f>SUM(H23)</f>
        <v>0</v>
      </c>
      <c r="I22" s="32">
        <f t="shared" ref="I22:N22" si="9">SUM(I23)</f>
        <v>2000000</v>
      </c>
      <c r="J22" s="32">
        <f t="shared" si="9"/>
        <v>2000000</v>
      </c>
      <c r="K22" s="32">
        <f t="shared" si="9"/>
        <v>0</v>
      </c>
      <c r="L22" s="32">
        <f t="shared" si="9"/>
        <v>0</v>
      </c>
      <c r="M22" s="32">
        <f t="shared" si="9"/>
        <v>0</v>
      </c>
      <c r="N22" s="32">
        <f t="shared" si="9"/>
        <v>0</v>
      </c>
    </row>
    <row r="23" spans="1:14" ht="28.5" x14ac:dyDescent="0.25">
      <c r="A23" s="19">
        <v>2250</v>
      </c>
      <c r="B23" s="33" t="s">
        <v>123</v>
      </c>
      <c r="C23" s="19" t="s">
        <v>112</v>
      </c>
      <c r="D23" s="19" t="s">
        <v>124</v>
      </c>
      <c r="E23" s="19" t="s">
        <v>108</v>
      </c>
      <c r="F23" s="21">
        <f t="shared" ref="F23:N23" si="10">SUM(F24)</f>
        <v>2000000</v>
      </c>
      <c r="G23" s="21">
        <f t="shared" si="10"/>
        <v>2000000</v>
      </c>
      <c r="H23" s="21">
        <f t="shared" si="10"/>
        <v>0</v>
      </c>
      <c r="I23" s="21">
        <f t="shared" si="10"/>
        <v>2000000</v>
      </c>
      <c r="J23" s="21">
        <f t="shared" si="10"/>
        <v>2000000</v>
      </c>
      <c r="K23" s="21">
        <f t="shared" si="10"/>
        <v>0</v>
      </c>
      <c r="L23" s="21">
        <f t="shared" si="10"/>
        <v>0</v>
      </c>
      <c r="M23" s="21">
        <f t="shared" si="10"/>
        <v>0</v>
      </c>
      <c r="N23" s="21">
        <f t="shared" si="10"/>
        <v>0</v>
      </c>
    </row>
    <row r="24" spans="1:14" ht="15.75" x14ac:dyDescent="0.25">
      <c r="A24" s="22">
        <v>2251</v>
      </c>
      <c r="B24" s="34" t="s">
        <v>123</v>
      </c>
      <c r="C24" s="22" t="s">
        <v>112</v>
      </c>
      <c r="D24" s="22" t="s">
        <v>124</v>
      </c>
      <c r="E24" s="22" t="s">
        <v>107</v>
      </c>
      <c r="F24" s="24">
        <f>SUM(G24,H24)</f>
        <v>2000000</v>
      </c>
      <c r="G24" s="24">
        <v>2000000</v>
      </c>
      <c r="H24" s="24">
        <v>0</v>
      </c>
      <c r="I24" s="24">
        <f>SUM(J24,K24)</f>
        <v>2000000</v>
      </c>
      <c r="J24" s="24">
        <v>2000000</v>
      </c>
      <c r="K24" s="24">
        <v>0</v>
      </c>
      <c r="L24" s="24">
        <f>SUM(M24,N24)</f>
        <v>0</v>
      </c>
      <c r="M24" s="24">
        <v>0</v>
      </c>
      <c r="N24" s="24">
        <v>0</v>
      </c>
    </row>
    <row r="25" spans="1:14" ht="57" x14ac:dyDescent="0.25">
      <c r="A25" s="30">
        <v>2300</v>
      </c>
      <c r="B25" s="31" t="s">
        <v>125</v>
      </c>
      <c r="C25" s="30" t="s">
        <v>114</v>
      </c>
      <c r="D25" s="30" t="s">
        <v>108</v>
      </c>
      <c r="E25" s="30" t="s">
        <v>108</v>
      </c>
      <c r="F25" s="32">
        <f>SUM(F26)</f>
        <v>1600000</v>
      </c>
      <c r="G25" s="32">
        <f>SUM(G26)</f>
        <v>1600000</v>
      </c>
      <c r="H25" s="32">
        <f>SUM(H26)</f>
        <v>0</v>
      </c>
      <c r="I25" s="32">
        <f t="shared" ref="I25:N25" si="11">SUM(I26)</f>
        <v>1600000</v>
      </c>
      <c r="J25" s="32">
        <f t="shared" si="11"/>
        <v>1600000</v>
      </c>
      <c r="K25" s="32">
        <f t="shared" si="11"/>
        <v>0</v>
      </c>
      <c r="L25" s="32">
        <f t="shared" si="11"/>
        <v>0</v>
      </c>
      <c r="M25" s="32">
        <f t="shared" si="11"/>
        <v>0</v>
      </c>
      <c r="N25" s="32">
        <f t="shared" si="11"/>
        <v>0</v>
      </c>
    </row>
    <row r="26" spans="1:14" ht="15.75" x14ac:dyDescent="0.25">
      <c r="A26" s="19">
        <v>2320</v>
      </c>
      <c r="B26" s="33" t="s">
        <v>126</v>
      </c>
      <c r="C26" s="19" t="s">
        <v>114</v>
      </c>
      <c r="D26" s="19" t="s">
        <v>112</v>
      </c>
      <c r="E26" s="19" t="s">
        <v>108</v>
      </c>
      <c r="F26" s="21">
        <f t="shared" ref="F26:N26" si="12">SUM(F27)</f>
        <v>1600000</v>
      </c>
      <c r="G26" s="21">
        <f t="shared" si="12"/>
        <v>1600000</v>
      </c>
      <c r="H26" s="21">
        <f t="shared" si="12"/>
        <v>0</v>
      </c>
      <c r="I26" s="21">
        <f t="shared" si="12"/>
        <v>1600000</v>
      </c>
      <c r="J26" s="21">
        <f t="shared" si="12"/>
        <v>1600000</v>
      </c>
      <c r="K26" s="21">
        <f t="shared" si="12"/>
        <v>0</v>
      </c>
      <c r="L26" s="21">
        <f t="shared" si="12"/>
        <v>0</v>
      </c>
      <c r="M26" s="21">
        <f t="shared" si="12"/>
        <v>0</v>
      </c>
      <c r="N26" s="21">
        <f t="shared" si="12"/>
        <v>0</v>
      </c>
    </row>
    <row r="27" spans="1:14" ht="15.75" x14ac:dyDescent="0.25">
      <c r="A27" s="22">
        <v>2321</v>
      </c>
      <c r="B27" s="34" t="s">
        <v>127</v>
      </c>
      <c r="C27" s="22" t="s">
        <v>114</v>
      </c>
      <c r="D27" s="22" t="s">
        <v>112</v>
      </c>
      <c r="E27" s="22" t="s">
        <v>107</v>
      </c>
      <c r="F27" s="24">
        <f>SUM(G27,H27)</f>
        <v>1600000</v>
      </c>
      <c r="G27" s="24">
        <v>1600000</v>
      </c>
      <c r="H27" s="24">
        <v>0</v>
      </c>
      <c r="I27" s="24">
        <f>SUM(J27,K27)</f>
        <v>1600000</v>
      </c>
      <c r="J27" s="24">
        <v>1600000</v>
      </c>
      <c r="K27" s="24">
        <v>0</v>
      </c>
      <c r="L27" s="24">
        <f>SUM(M27,N27)</f>
        <v>0</v>
      </c>
      <c r="M27" s="24">
        <v>0</v>
      </c>
      <c r="N27" s="24">
        <v>0</v>
      </c>
    </row>
    <row r="28" spans="1:14" ht="57" x14ac:dyDescent="0.25">
      <c r="A28" s="30">
        <v>2400</v>
      </c>
      <c r="B28" s="31" t="s">
        <v>128</v>
      </c>
      <c r="C28" s="30" t="s">
        <v>129</v>
      </c>
      <c r="D28" s="30" t="s">
        <v>108</v>
      </c>
      <c r="E28" s="30" t="s">
        <v>108</v>
      </c>
      <c r="F28" s="32">
        <f t="shared" ref="F28:N28" si="13">SUM(F29,F31,F34,F37)</f>
        <v>37756567.200000003</v>
      </c>
      <c r="G28" s="32">
        <f t="shared" si="13"/>
        <v>85498568</v>
      </c>
      <c r="H28" s="32">
        <f t="shared" si="13"/>
        <v>-47742000.799999997</v>
      </c>
      <c r="I28" s="32">
        <f t="shared" si="13"/>
        <v>67956567.200000003</v>
      </c>
      <c r="J28" s="32">
        <f t="shared" si="13"/>
        <v>85498568</v>
      </c>
      <c r="K28" s="32">
        <f t="shared" si="13"/>
        <v>-17542000.799999997</v>
      </c>
      <c r="L28" s="32">
        <f t="shared" si="13"/>
        <v>53519810.5</v>
      </c>
      <c r="M28" s="32">
        <f t="shared" si="13"/>
        <v>49421167.5</v>
      </c>
      <c r="N28" s="32">
        <f t="shared" si="13"/>
        <v>4098643</v>
      </c>
    </row>
    <row r="29" spans="1:14" ht="42.75" x14ac:dyDescent="0.25">
      <c r="A29" s="19">
        <v>2420</v>
      </c>
      <c r="B29" s="33" t="s">
        <v>130</v>
      </c>
      <c r="C29" s="19" t="s">
        <v>129</v>
      </c>
      <c r="D29" s="19" t="s">
        <v>112</v>
      </c>
      <c r="E29" s="19" t="s">
        <v>108</v>
      </c>
      <c r="F29" s="21">
        <f t="shared" ref="F29:N29" si="14">SUM(F30:F30)</f>
        <v>4668000</v>
      </c>
      <c r="G29" s="21">
        <f t="shared" si="14"/>
        <v>4668000</v>
      </c>
      <c r="H29" s="21">
        <f t="shared" si="14"/>
        <v>0</v>
      </c>
      <c r="I29" s="21">
        <f t="shared" si="14"/>
        <v>4668000</v>
      </c>
      <c r="J29" s="21">
        <f t="shared" si="14"/>
        <v>4668000</v>
      </c>
      <c r="K29" s="21">
        <f t="shared" si="14"/>
        <v>0</v>
      </c>
      <c r="L29" s="21">
        <f t="shared" si="14"/>
        <v>1287547</v>
      </c>
      <c r="M29" s="21">
        <f t="shared" si="14"/>
        <v>1287547</v>
      </c>
      <c r="N29" s="21">
        <f t="shared" si="14"/>
        <v>0</v>
      </c>
    </row>
    <row r="30" spans="1:14" ht="15.75" x14ac:dyDescent="0.25">
      <c r="A30" s="22">
        <v>2421</v>
      </c>
      <c r="B30" s="34" t="s">
        <v>131</v>
      </c>
      <c r="C30" s="22" t="s">
        <v>129</v>
      </c>
      <c r="D30" s="22" t="s">
        <v>112</v>
      </c>
      <c r="E30" s="22" t="s">
        <v>107</v>
      </c>
      <c r="F30" s="24">
        <f>SUM(G30,H30)</f>
        <v>4668000</v>
      </c>
      <c r="G30" s="24">
        <v>4668000</v>
      </c>
      <c r="H30" s="24">
        <v>0</v>
      </c>
      <c r="I30" s="24">
        <f>SUM(J30,K30)</f>
        <v>4668000</v>
      </c>
      <c r="J30" s="24">
        <v>4668000</v>
      </c>
      <c r="K30" s="24">
        <v>0</v>
      </c>
      <c r="L30" s="24">
        <f>SUM(M30,N30)</f>
        <v>1287547</v>
      </c>
      <c r="M30" s="24">
        <v>1287547</v>
      </c>
      <c r="N30" s="24">
        <v>0</v>
      </c>
    </row>
    <row r="31" spans="1:14" ht="15.75" x14ac:dyDescent="0.25">
      <c r="A31" s="19">
        <v>2450</v>
      </c>
      <c r="B31" s="33" t="s">
        <v>132</v>
      </c>
      <c r="C31" s="19" t="s">
        <v>129</v>
      </c>
      <c r="D31" s="19" t="s">
        <v>124</v>
      </c>
      <c r="E31" s="19" t="s">
        <v>108</v>
      </c>
      <c r="F31" s="21">
        <f t="shared" ref="F31:N31" si="15">SUM(F32:F33)</f>
        <v>107622168</v>
      </c>
      <c r="G31" s="21">
        <f t="shared" si="15"/>
        <v>71555568</v>
      </c>
      <c r="H31" s="21">
        <f t="shared" si="15"/>
        <v>36066600</v>
      </c>
      <c r="I31" s="21">
        <f t="shared" si="15"/>
        <v>117822168</v>
      </c>
      <c r="J31" s="21">
        <f t="shared" si="15"/>
        <v>71555568</v>
      </c>
      <c r="K31" s="21">
        <f t="shared" si="15"/>
        <v>46266600</v>
      </c>
      <c r="L31" s="21">
        <f t="shared" si="15"/>
        <v>50491294.5</v>
      </c>
      <c r="M31" s="21">
        <f t="shared" si="15"/>
        <v>40633620.5</v>
      </c>
      <c r="N31" s="21">
        <f t="shared" si="15"/>
        <v>9857674</v>
      </c>
    </row>
    <row r="32" spans="1:14" ht="15.75" x14ac:dyDescent="0.25">
      <c r="A32" s="22">
        <v>2451</v>
      </c>
      <c r="B32" s="34" t="s">
        <v>133</v>
      </c>
      <c r="C32" s="22" t="s">
        <v>129</v>
      </c>
      <c r="D32" s="22" t="s">
        <v>124</v>
      </c>
      <c r="E32" s="22" t="s">
        <v>107</v>
      </c>
      <c r="F32" s="24">
        <f>SUM(G32,H32)</f>
        <v>21198268</v>
      </c>
      <c r="G32" s="24">
        <v>11988068</v>
      </c>
      <c r="H32" s="24">
        <v>9210200</v>
      </c>
      <c r="I32" s="24">
        <f>SUM(J32,K32)</f>
        <v>27398268</v>
      </c>
      <c r="J32" s="24">
        <v>11988068</v>
      </c>
      <c r="K32" s="24">
        <v>15410200</v>
      </c>
      <c r="L32" s="24">
        <f>SUM(M32,N32)</f>
        <v>18192674</v>
      </c>
      <c r="M32" s="24">
        <v>9400000</v>
      </c>
      <c r="N32" s="24">
        <v>8792674</v>
      </c>
    </row>
    <row r="33" spans="1:14" ht="15.75" x14ac:dyDescent="0.25">
      <c r="A33" s="22">
        <v>2455</v>
      </c>
      <c r="B33" s="34" t="s">
        <v>134</v>
      </c>
      <c r="C33" s="22" t="s">
        <v>129</v>
      </c>
      <c r="D33" s="22" t="s">
        <v>124</v>
      </c>
      <c r="E33" s="22" t="s">
        <v>124</v>
      </c>
      <c r="F33" s="24">
        <f>SUM(G33,H33)</f>
        <v>86423900</v>
      </c>
      <c r="G33" s="24">
        <v>59567500</v>
      </c>
      <c r="H33" s="24">
        <v>26856400</v>
      </c>
      <c r="I33" s="24">
        <f>SUM(J33,K33)</f>
        <v>90423900</v>
      </c>
      <c r="J33" s="24">
        <v>59567500</v>
      </c>
      <c r="K33" s="24">
        <v>30856400</v>
      </c>
      <c r="L33" s="24">
        <f>SUM(M33,N33)</f>
        <v>32298620.5</v>
      </c>
      <c r="M33" s="24">
        <v>31233620.5</v>
      </c>
      <c r="N33" s="24">
        <v>1065000</v>
      </c>
    </row>
    <row r="34" spans="1:14" ht="15.75" x14ac:dyDescent="0.25">
      <c r="A34" s="19">
        <v>2470</v>
      </c>
      <c r="B34" s="33" t="s">
        <v>135</v>
      </c>
      <c r="C34" s="19" t="s">
        <v>129</v>
      </c>
      <c r="D34" s="19" t="s">
        <v>136</v>
      </c>
      <c r="E34" s="19" t="s">
        <v>108</v>
      </c>
      <c r="F34" s="21">
        <f t="shared" ref="F34:N34" si="16">SUM(F35:F36)</f>
        <v>9275000</v>
      </c>
      <c r="G34" s="21">
        <f t="shared" si="16"/>
        <v>9275000</v>
      </c>
      <c r="H34" s="21">
        <f t="shared" si="16"/>
        <v>0</v>
      </c>
      <c r="I34" s="21">
        <f t="shared" si="16"/>
        <v>29275000</v>
      </c>
      <c r="J34" s="21">
        <f t="shared" si="16"/>
        <v>9275000</v>
      </c>
      <c r="K34" s="21">
        <f t="shared" si="16"/>
        <v>20000000</v>
      </c>
      <c r="L34" s="21">
        <f t="shared" si="16"/>
        <v>7500000</v>
      </c>
      <c r="M34" s="21">
        <f t="shared" si="16"/>
        <v>7500000</v>
      </c>
      <c r="N34" s="21">
        <f t="shared" si="16"/>
        <v>0</v>
      </c>
    </row>
    <row r="35" spans="1:14" ht="15.75" x14ac:dyDescent="0.25">
      <c r="A35" s="22">
        <v>2473</v>
      </c>
      <c r="B35" s="34" t="s">
        <v>137</v>
      </c>
      <c r="C35" s="22" t="s">
        <v>129</v>
      </c>
      <c r="D35" s="22" t="s">
        <v>136</v>
      </c>
      <c r="E35" s="22" t="s">
        <v>114</v>
      </c>
      <c r="F35" s="24">
        <f>SUM(G35,H35)</f>
        <v>9275000</v>
      </c>
      <c r="G35" s="24">
        <v>9275000</v>
      </c>
      <c r="H35" s="24">
        <v>0</v>
      </c>
      <c r="I35" s="24">
        <f>SUM(J35,K35)</f>
        <v>29275000</v>
      </c>
      <c r="J35" s="24">
        <v>9275000</v>
      </c>
      <c r="K35" s="24">
        <v>20000000</v>
      </c>
      <c r="L35" s="24">
        <f>SUM(M35,N35)</f>
        <v>7500000</v>
      </c>
      <c r="M35" s="24">
        <v>7500000</v>
      </c>
      <c r="N35" s="24">
        <v>0</v>
      </c>
    </row>
    <row r="36" spans="1:14" ht="15.75" x14ac:dyDescent="0.25">
      <c r="A36" s="22">
        <v>2474</v>
      </c>
      <c r="B36" s="34" t="s">
        <v>138</v>
      </c>
      <c r="C36" s="22" t="s">
        <v>129</v>
      </c>
      <c r="D36" s="22" t="s">
        <v>136</v>
      </c>
      <c r="E36" s="22" t="s">
        <v>129</v>
      </c>
      <c r="F36" s="24">
        <f>SUM(G36,H36)</f>
        <v>0</v>
      </c>
      <c r="G36" s="24">
        <v>0</v>
      </c>
      <c r="H36" s="24">
        <v>0</v>
      </c>
      <c r="I36" s="24">
        <f>SUM(J36,K36)</f>
        <v>0</v>
      </c>
      <c r="J36" s="24">
        <v>0</v>
      </c>
      <c r="K36" s="24">
        <v>0</v>
      </c>
      <c r="L36" s="24">
        <f>SUM(M36,N36)</f>
        <v>0</v>
      </c>
      <c r="M36" s="24">
        <v>0</v>
      </c>
      <c r="N36" s="24">
        <v>0</v>
      </c>
    </row>
    <row r="37" spans="1:14" ht="28.5" x14ac:dyDescent="0.25">
      <c r="A37" s="19">
        <v>2490</v>
      </c>
      <c r="B37" s="33" t="s">
        <v>139</v>
      </c>
      <c r="C37" s="19" t="s">
        <v>129</v>
      </c>
      <c r="D37" s="19" t="s">
        <v>140</v>
      </c>
      <c r="E37" s="19" t="s">
        <v>108</v>
      </c>
      <c r="F37" s="21">
        <f t="shared" ref="F37:N37" si="17">SUM(F38)</f>
        <v>-83808600.799999997</v>
      </c>
      <c r="G37" s="21">
        <f t="shared" si="17"/>
        <v>0</v>
      </c>
      <c r="H37" s="21">
        <f t="shared" si="17"/>
        <v>-83808600.799999997</v>
      </c>
      <c r="I37" s="21">
        <f t="shared" si="17"/>
        <v>-83808600.799999997</v>
      </c>
      <c r="J37" s="21">
        <f t="shared" si="17"/>
        <v>0</v>
      </c>
      <c r="K37" s="21">
        <f t="shared" si="17"/>
        <v>-83808600.799999997</v>
      </c>
      <c r="L37" s="21">
        <f t="shared" si="17"/>
        <v>-5759031</v>
      </c>
      <c r="M37" s="21">
        <f t="shared" si="17"/>
        <v>0</v>
      </c>
      <c r="N37" s="21">
        <f t="shared" si="17"/>
        <v>-5759031</v>
      </c>
    </row>
    <row r="38" spans="1:14" ht="28.5" x14ac:dyDescent="0.25">
      <c r="A38" s="22">
        <v>2491</v>
      </c>
      <c r="B38" s="34" t="s">
        <v>139</v>
      </c>
      <c r="C38" s="22" t="s">
        <v>129</v>
      </c>
      <c r="D38" s="22" t="s">
        <v>140</v>
      </c>
      <c r="E38" s="22" t="s">
        <v>107</v>
      </c>
      <c r="F38" s="24">
        <f>SUM(G38,H38)</f>
        <v>-83808600.799999997</v>
      </c>
      <c r="G38" s="24">
        <v>0</v>
      </c>
      <c r="H38" s="24">
        <v>-83808600.799999997</v>
      </c>
      <c r="I38" s="24">
        <f>SUM(J38,K38)</f>
        <v>-83808600.799999997</v>
      </c>
      <c r="J38" s="24">
        <v>0</v>
      </c>
      <c r="K38" s="24">
        <v>-83808600.799999997</v>
      </c>
      <c r="L38" s="24">
        <f>SUM(M38,N38)</f>
        <v>-5759031</v>
      </c>
      <c r="M38" s="24">
        <v>0</v>
      </c>
      <c r="N38" s="24">
        <v>-5759031</v>
      </c>
    </row>
    <row r="39" spans="1:14" ht="42.75" x14ac:dyDescent="0.25">
      <c r="A39" s="30">
        <v>2500</v>
      </c>
      <c r="B39" s="31" t="s">
        <v>141</v>
      </c>
      <c r="C39" s="30" t="s">
        <v>124</v>
      </c>
      <c r="D39" s="30" t="s">
        <v>108</v>
      </c>
      <c r="E39" s="30" t="s">
        <v>108</v>
      </c>
      <c r="F39" s="32">
        <f>SUM(F40,F42)</f>
        <v>161239614</v>
      </c>
      <c r="G39" s="32">
        <f>SUM(G40,G42)</f>
        <v>161239614</v>
      </c>
      <c r="H39" s="32">
        <f>SUM(H40,H42)</f>
        <v>0</v>
      </c>
      <c r="I39" s="32">
        <f t="shared" ref="I39:N39" si="18">SUM(I40,I42)</f>
        <v>166673614</v>
      </c>
      <c r="J39" s="32">
        <f t="shared" si="18"/>
        <v>166673614</v>
      </c>
      <c r="K39" s="32">
        <f t="shared" si="18"/>
        <v>0</v>
      </c>
      <c r="L39" s="32">
        <f t="shared" si="18"/>
        <v>112481500</v>
      </c>
      <c r="M39" s="32">
        <f t="shared" si="18"/>
        <v>112481500</v>
      </c>
      <c r="N39" s="32">
        <f t="shared" si="18"/>
        <v>0</v>
      </c>
    </row>
    <row r="40" spans="1:14" ht="15.75" x14ac:dyDescent="0.25">
      <c r="A40" s="19">
        <v>2510</v>
      </c>
      <c r="B40" s="33" t="s">
        <v>142</v>
      </c>
      <c r="C40" s="19" t="s">
        <v>124</v>
      </c>
      <c r="D40" s="19" t="s">
        <v>107</v>
      </c>
      <c r="E40" s="19" t="s">
        <v>108</v>
      </c>
      <c r="F40" s="21">
        <f t="shared" ref="F40:N40" si="19">SUM(F41)</f>
        <v>129024760</v>
      </c>
      <c r="G40" s="21">
        <f t="shared" si="19"/>
        <v>129024760</v>
      </c>
      <c r="H40" s="21">
        <f t="shared" si="19"/>
        <v>0</v>
      </c>
      <c r="I40" s="21">
        <f t="shared" si="19"/>
        <v>134458760</v>
      </c>
      <c r="J40" s="21">
        <f t="shared" si="19"/>
        <v>134458760</v>
      </c>
      <c r="K40" s="21">
        <f t="shared" si="19"/>
        <v>0</v>
      </c>
      <c r="L40" s="21">
        <f t="shared" si="19"/>
        <v>89727500</v>
      </c>
      <c r="M40" s="21">
        <f t="shared" si="19"/>
        <v>89727500</v>
      </c>
      <c r="N40" s="21">
        <f t="shared" si="19"/>
        <v>0</v>
      </c>
    </row>
    <row r="41" spans="1:14" ht="15.75" x14ac:dyDescent="0.25">
      <c r="A41" s="22">
        <v>2511</v>
      </c>
      <c r="B41" s="34" t="s">
        <v>142</v>
      </c>
      <c r="C41" s="22" t="s">
        <v>124</v>
      </c>
      <c r="D41" s="22" t="s">
        <v>107</v>
      </c>
      <c r="E41" s="22" t="s">
        <v>107</v>
      </c>
      <c r="F41" s="24">
        <f>SUM(G41,H41)</f>
        <v>129024760</v>
      </c>
      <c r="G41" s="24">
        <v>129024760</v>
      </c>
      <c r="H41" s="24">
        <v>0</v>
      </c>
      <c r="I41" s="24">
        <f>SUM(J41,K41)</f>
        <v>134458760</v>
      </c>
      <c r="J41" s="24">
        <v>134458760</v>
      </c>
      <c r="K41" s="24">
        <v>0</v>
      </c>
      <c r="L41" s="24">
        <f>SUM(M41,N41)</f>
        <v>89727500</v>
      </c>
      <c r="M41" s="24">
        <v>89727500</v>
      </c>
      <c r="N41" s="24">
        <v>0</v>
      </c>
    </row>
    <row r="42" spans="1:14" ht="15.75" x14ac:dyDescent="0.25">
      <c r="A42" s="19">
        <v>2520</v>
      </c>
      <c r="B42" s="33" t="s">
        <v>143</v>
      </c>
      <c r="C42" s="19" t="s">
        <v>124</v>
      </c>
      <c r="D42" s="19" t="s">
        <v>112</v>
      </c>
      <c r="E42" s="19" t="s">
        <v>108</v>
      </c>
      <c r="F42" s="21">
        <f t="shared" ref="F42:N42" si="20">SUM(F43)</f>
        <v>32214854</v>
      </c>
      <c r="G42" s="21">
        <f t="shared" si="20"/>
        <v>32214854</v>
      </c>
      <c r="H42" s="21">
        <f t="shared" si="20"/>
        <v>0</v>
      </c>
      <c r="I42" s="21">
        <f t="shared" si="20"/>
        <v>32214854</v>
      </c>
      <c r="J42" s="21">
        <f t="shared" si="20"/>
        <v>32214854</v>
      </c>
      <c r="K42" s="21">
        <f t="shared" si="20"/>
        <v>0</v>
      </c>
      <c r="L42" s="21">
        <f t="shared" si="20"/>
        <v>22754000</v>
      </c>
      <c r="M42" s="21">
        <f t="shared" si="20"/>
        <v>22754000</v>
      </c>
      <c r="N42" s="21">
        <f t="shared" si="20"/>
        <v>0</v>
      </c>
    </row>
    <row r="43" spans="1:14" ht="15.75" x14ac:dyDescent="0.25">
      <c r="A43" s="22">
        <v>2521</v>
      </c>
      <c r="B43" s="34" t="s">
        <v>144</v>
      </c>
      <c r="C43" s="22" t="s">
        <v>124</v>
      </c>
      <c r="D43" s="22" t="s">
        <v>112</v>
      </c>
      <c r="E43" s="22" t="s">
        <v>107</v>
      </c>
      <c r="F43" s="24">
        <f>SUM(G43,H43)</f>
        <v>32214854</v>
      </c>
      <c r="G43" s="24">
        <v>32214854</v>
      </c>
      <c r="H43" s="24">
        <v>0</v>
      </c>
      <c r="I43" s="24">
        <f>SUM(J43,K43)</f>
        <v>32214854</v>
      </c>
      <c r="J43" s="24">
        <v>32214854</v>
      </c>
      <c r="K43" s="24">
        <v>0</v>
      </c>
      <c r="L43" s="24">
        <f>SUM(M43,N43)</f>
        <v>22754000</v>
      </c>
      <c r="M43" s="24">
        <v>22754000</v>
      </c>
      <c r="N43" s="24">
        <v>0</v>
      </c>
    </row>
    <row r="44" spans="1:14" ht="57" x14ac:dyDescent="0.25">
      <c r="A44" s="30">
        <v>2600</v>
      </c>
      <c r="B44" s="31" t="s">
        <v>145</v>
      </c>
      <c r="C44" s="30" t="s">
        <v>120</v>
      </c>
      <c r="D44" s="30" t="s">
        <v>108</v>
      </c>
      <c r="E44" s="30" t="s">
        <v>108</v>
      </c>
      <c r="F44" s="32">
        <f>SUM(F45,F47,F49,F51)</f>
        <v>68509529</v>
      </c>
      <c r="G44" s="32">
        <f>SUM(G45,G47,G49,G51)</f>
        <v>47674619</v>
      </c>
      <c r="H44" s="32">
        <f>SUM(H45,H47,H49,H51)</f>
        <v>20834910</v>
      </c>
      <c r="I44" s="32">
        <f t="shared" ref="I44:N44" si="21">SUM(I45,I47,I49,I51)</f>
        <v>149375929</v>
      </c>
      <c r="J44" s="32">
        <f t="shared" si="21"/>
        <v>47674619</v>
      </c>
      <c r="K44" s="32">
        <f t="shared" si="21"/>
        <v>101701310</v>
      </c>
      <c r="L44" s="32">
        <f t="shared" si="21"/>
        <v>41797692.799999997</v>
      </c>
      <c r="M44" s="32">
        <f t="shared" si="21"/>
        <v>31015692.800000001</v>
      </c>
      <c r="N44" s="32">
        <f t="shared" si="21"/>
        <v>10782000</v>
      </c>
    </row>
    <row r="45" spans="1:14" ht="15.75" x14ac:dyDescent="0.25">
      <c r="A45" s="19">
        <v>2610</v>
      </c>
      <c r="B45" s="33" t="s">
        <v>146</v>
      </c>
      <c r="C45" s="19" t="s">
        <v>120</v>
      </c>
      <c r="D45" s="19" t="s">
        <v>107</v>
      </c>
      <c r="E45" s="19" t="s">
        <v>108</v>
      </c>
      <c r="F45" s="21">
        <f t="shared" ref="F45:N45" si="22">SUM(F46)</f>
        <v>12101119</v>
      </c>
      <c r="G45" s="21">
        <f t="shared" si="22"/>
        <v>12101119</v>
      </c>
      <c r="H45" s="21">
        <f t="shared" si="22"/>
        <v>0</v>
      </c>
      <c r="I45" s="21">
        <f t="shared" si="22"/>
        <v>12101119</v>
      </c>
      <c r="J45" s="21">
        <f t="shared" si="22"/>
        <v>12101119</v>
      </c>
      <c r="K45" s="21">
        <f t="shared" si="22"/>
        <v>0</v>
      </c>
      <c r="L45" s="21">
        <f t="shared" si="22"/>
        <v>9591918</v>
      </c>
      <c r="M45" s="21">
        <f t="shared" si="22"/>
        <v>9591918</v>
      </c>
      <c r="N45" s="21">
        <f t="shared" si="22"/>
        <v>0</v>
      </c>
    </row>
    <row r="46" spans="1:14" ht="15.75" x14ac:dyDescent="0.25">
      <c r="A46" s="22">
        <v>2611</v>
      </c>
      <c r="B46" s="34" t="s">
        <v>146</v>
      </c>
      <c r="C46" s="22" t="s">
        <v>120</v>
      </c>
      <c r="D46" s="22" t="s">
        <v>107</v>
      </c>
      <c r="E46" s="22" t="s">
        <v>107</v>
      </c>
      <c r="F46" s="24">
        <f>SUM(G46,H46)</f>
        <v>12101119</v>
      </c>
      <c r="G46" s="24">
        <v>12101119</v>
      </c>
      <c r="H46" s="24">
        <v>0</v>
      </c>
      <c r="I46" s="24">
        <f>SUM(J46,K46)</f>
        <v>12101119</v>
      </c>
      <c r="J46" s="24">
        <v>12101119</v>
      </c>
      <c r="K46" s="24">
        <v>0</v>
      </c>
      <c r="L46" s="24">
        <f>SUM(M46,N46)</f>
        <v>9591918</v>
      </c>
      <c r="M46" s="24">
        <v>9591918</v>
      </c>
      <c r="N46" s="24">
        <v>0</v>
      </c>
    </row>
    <row r="47" spans="1:14" ht="15.75" x14ac:dyDescent="0.25">
      <c r="A47" s="19">
        <v>2620</v>
      </c>
      <c r="B47" s="33" t="s">
        <v>147</v>
      </c>
      <c r="C47" s="19" t="s">
        <v>120</v>
      </c>
      <c r="D47" s="19" t="s">
        <v>112</v>
      </c>
      <c r="E47" s="19" t="s">
        <v>108</v>
      </c>
      <c r="F47" s="21">
        <f t="shared" ref="F47:N47" si="23">SUM(F48)</f>
        <v>22908810</v>
      </c>
      <c r="G47" s="21">
        <f t="shared" si="23"/>
        <v>2073900</v>
      </c>
      <c r="H47" s="21">
        <f t="shared" si="23"/>
        <v>20834910</v>
      </c>
      <c r="I47" s="21">
        <f t="shared" si="23"/>
        <v>16908810</v>
      </c>
      <c r="J47" s="21">
        <f t="shared" si="23"/>
        <v>2073900</v>
      </c>
      <c r="K47" s="21">
        <f t="shared" si="23"/>
        <v>14834910</v>
      </c>
      <c r="L47" s="21">
        <f t="shared" si="23"/>
        <v>7347250</v>
      </c>
      <c r="M47" s="21">
        <f t="shared" si="23"/>
        <v>547250</v>
      </c>
      <c r="N47" s="21">
        <f t="shared" si="23"/>
        <v>6800000</v>
      </c>
    </row>
    <row r="48" spans="1:14" ht="15.75" x14ac:dyDescent="0.25">
      <c r="A48" s="22">
        <v>2621</v>
      </c>
      <c r="B48" s="34" t="s">
        <v>147</v>
      </c>
      <c r="C48" s="22" t="s">
        <v>120</v>
      </c>
      <c r="D48" s="22" t="s">
        <v>112</v>
      </c>
      <c r="E48" s="22" t="s">
        <v>107</v>
      </c>
      <c r="F48" s="24">
        <f>SUM(G48,H48)</f>
        <v>22908810</v>
      </c>
      <c r="G48" s="24">
        <v>2073900</v>
      </c>
      <c r="H48" s="24">
        <v>20834910</v>
      </c>
      <c r="I48" s="24">
        <f>SUM(J48,K48)</f>
        <v>16908810</v>
      </c>
      <c r="J48" s="24">
        <v>2073900</v>
      </c>
      <c r="K48" s="24">
        <v>14834910</v>
      </c>
      <c r="L48" s="24">
        <f>SUM(M48,N48)</f>
        <v>7347250</v>
      </c>
      <c r="M48" s="24">
        <v>547250</v>
      </c>
      <c r="N48" s="24">
        <v>6800000</v>
      </c>
    </row>
    <row r="49" spans="1:14" ht="15.75" x14ac:dyDescent="0.25">
      <c r="A49" s="19">
        <v>2630</v>
      </c>
      <c r="B49" s="33" t="s">
        <v>148</v>
      </c>
      <c r="C49" s="19" t="s">
        <v>120</v>
      </c>
      <c r="D49" s="19" t="s">
        <v>114</v>
      </c>
      <c r="E49" s="19" t="s">
        <v>108</v>
      </c>
      <c r="F49" s="21">
        <f t="shared" ref="F49:N49" si="24">SUM(F50)</f>
        <v>0</v>
      </c>
      <c r="G49" s="21">
        <f t="shared" si="24"/>
        <v>0</v>
      </c>
      <c r="H49" s="21">
        <f t="shared" si="24"/>
        <v>0</v>
      </c>
      <c r="I49" s="21">
        <f t="shared" si="24"/>
        <v>86866400</v>
      </c>
      <c r="J49" s="21">
        <f t="shared" si="24"/>
        <v>0</v>
      </c>
      <c r="K49" s="21">
        <f t="shared" si="24"/>
        <v>86866400</v>
      </c>
      <c r="L49" s="21">
        <f t="shared" si="24"/>
        <v>3982000</v>
      </c>
      <c r="M49" s="21">
        <f t="shared" si="24"/>
        <v>0</v>
      </c>
      <c r="N49" s="21">
        <f t="shared" si="24"/>
        <v>3982000</v>
      </c>
    </row>
    <row r="50" spans="1:14" ht="15.75" x14ac:dyDescent="0.25">
      <c r="A50" s="22">
        <v>2631</v>
      </c>
      <c r="B50" s="34" t="s">
        <v>148</v>
      </c>
      <c r="C50" s="22" t="s">
        <v>120</v>
      </c>
      <c r="D50" s="22" t="s">
        <v>114</v>
      </c>
      <c r="E50" s="22" t="s">
        <v>107</v>
      </c>
      <c r="F50" s="24">
        <f>SUM(G50,H50)</f>
        <v>0</v>
      </c>
      <c r="G50" s="24">
        <v>0</v>
      </c>
      <c r="H50" s="24">
        <v>0</v>
      </c>
      <c r="I50" s="24">
        <f>SUM(J50,K50)</f>
        <v>86866400</v>
      </c>
      <c r="J50" s="24">
        <v>0</v>
      </c>
      <c r="K50" s="24">
        <v>86866400</v>
      </c>
      <c r="L50" s="24">
        <f>SUM(M50,N50)</f>
        <v>3982000</v>
      </c>
      <c r="M50" s="24">
        <v>0</v>
      </c>
      <c r="N50" s="24">
        <v>3982000</v>
      </c>
    </row>
    <row r="51" spans="1:14" ht="15.75" x14ac:dyDescent="0.25">
      <c r="A51" s="19">
        <v>2640</v>
      </c>
      <c r="B51" s="33" t="s">
        <v>149</v>
      </c>
      <c r="C51" s="19" t="s">
        <v>120</v>
      </c>
      <c r="D51" s="19" t="s">
        <v>129</v>
      </c>
      <c r="E51" s="19" t="s">
        <v>108</v>
      </c>
      <c r="F51" s="21">
        <f t="shared" ref="F51:N51" si="25">SUM(F52)</f>
        <v>33499600</v>
      </c>
      <c r="G51" s="21">
        <f t="shared" si="25"/>
        <v>33499600</v>
      </c>
      <c r="H51" s="21">
        <f t="shared" si="25"/>
        <v>0</v>
      </c>
      <c r="I51" s="21">
        <f t="shared" si="25"/>
        <v>33499600</v>
      </c>
      <c r="J51" s="21">
        <f t="shared" si="25"/>
        <v>33499600</v>
      </c>
      <c r="K51" s="21">
        <f t="shared" si="25"/>
        <v>0</v>
      </c>
      <c r="L51" s="21">
        <f t="shared" si="25"/>
        <v>20876524.800000001</v>
      </c>
      <c r="M51" s="21">
        <f t="shared" si="25"/>
        <v>20876524.800000001</v>
      </c>
      <c r="N51" s="21">
        <f t="shared" si="25"/>
        <v>0</v>
      </c>
    </row>
    <row r="52" spans="1:14" ht="15.75" x14ac:dyDescent="0.25">
      <c r="A52" s="22">
        <v>2641</v>
      </c>
      <c r="B52" s="34" t="s">
        <v>149</v>
      </c>
      <c r="C52" s="22" t="s">
        <v>120</v>
      </c>
      <c r="D52" s="22" t="s">
        <v>129</v>
      </c>
      <c r="E52" s="22" t="s">
        <v>107</v>
      </c>
      <c r="F52" s="24">
        <f>SUM(G52,H52)</f>
        <v>33499600</v>
      </c>
      <c r="G52" s="24">
        <v>33499600</v>
      </c>
      <c r="H52" s="24">
        <v>0</v>
      </c>
      <c r="I52" s="24">
        <f>SUM(J52,K52)</f>
        <v>33499600</v>
      </c>
      <c r="J52" s="24">
        <v>33499600</v>
      </c>
      <c r="K52" s="24">
        <v>0</v>
      </c>
      <c r="L52" s="24">
        <f>SUM(M52,N52)</f>
        <v>20876524.800000001</v>
      </c>
      <c r="M52" s="24">
        <v>20876524.800000001</v>
      </c>
      <c r="N52" s="24">
        <v>0</v>
      </c>
    </row>
    <row r="53" spans="1:14" ht="42.75" x14ac:dyDescent="0.25">
      <c r="A53" s="30">
        <v>2700</v>
      </c>
      <c r="B53" s="31" t="s">
        <v>150</v>
      </c>
      <c r="C53" s="30" t="s">
        <v>136</v>
      </c>
      <c r="D53" s="30" t="s">
        <v>108</v>
      </c>
      <c r="E53" s="30" t="s">
        <v>108</v>
      </c>
      <c r="F53" s="32">
        <f>SUM(F54)</f>
        <v>250000</v>
      </c>
      <c r="G53" s="32">
        <f>SUM(,G54)</f>
        <v>250000</v>
      </c>
      <c r="H53" s="32">
        <f>SUM(H54)</f>
        <v>0</v>
      </c>
      <c r="I53" s="32">
        <f t="shared" ref="I53" si="26">SUM(I54)</f>
        <v>250000</v>
      </c>
      <c r="J53" s="32">
        <f t="shared" ref="J53" si="27">SUM(,J54)</f>
        <v>250000</v>
      </c>
      <c r="K53" s="32">
        <f t="shared" ref="K53:L53" si="28">SUM(K54)</f>
        <v>0</v>
      </c>
      <c r="L53" s="32">
        <f t="shared" si="28"/>
        <v>150000</v>
      </c>
      <c r="M53" s="32">
        <f t="shared" ref="M53" si="29">SUM(,M54)</f>
        <v>150000</v>
      </c>
      <c r="N53" s="32">
        <f t="shared" ref="N53" si="30">SUM(N54)</f>
        <v>0</v>
      </c>
    </row>
    <row r="54" spans="1:14" ht="28.5" x14ac:dyDescent="0.25">
      <c r="A54" s="19">
        <v>2760</v>
      </c>
      <c r="B54" s="33" t="s">
        <v>151</v>
      </c>
      <c r="C54" s="19" t="s">
        <v>136</v>
      </c>
      <c r="D54" s="19" t="s">
        <v>120</v>
      </c>
      <c r="E54" s="19" t="s">
        <v>108</v>
      </c>
      <c r="F54" s="21">
        <f t="shared" ref="F54:N54" si="31">SUM(F55:F55)</f>
        <v>250000</v>
      </c>
      <c r="G54" s="21">
        <f t="shared" si="31"/>
        <v>250000</v>
      </c>
      <c r="H54" s="21">
        <f t="shared" si="31"/>
        <v>0</v>
      </c>
      <c r="I54" s="21">
        <f t="shared" si="31"/>
        <v>250000</v>
      </c>
      <c r="J54" s="21">
        <f t="shared" si="31"/>
        <v>250000</v>
      </c>
      <c r="K54" s="21">
        <f t="shared" si="31"/>
        <v>0</v>
      </c>
      <c r="L54" s="21">
        <f t="shared" si="31"/>
        <v>150000</v>
      </c>
      <c r="M54" s="21">
        <f t="shared" si="31"/>
        <v>150000</v>
      </c>
      <c r="N54" s="21">
        <f t="shared" si="31"/>
        <v>0</v>
      </c>
    </row>
    <row r="55" spans="1:14" ht="15.75" x14ac:dyDescent="0.25">
      <c r="A55" s="22">
        <v>2762</v>
      </c>
      <c r="B55" s="34" t="s">
        <v>151</v>
      </c>
      <c r="C55" s="22" t="s">
        <v>136</v>
      </c>
      <c r="D55" s="22" t="s">
        <v>120</v>
      </c>
      <c r="E55" s="22" t="s">
        <v>112</v>
      </c>
      <c r="F55" s="24">
        <f>SUM(G55,H55)</f>
        <v>250000</v>
      </c>
      <c r="G55" s="24">
        <v>250000</v>
      </c>
      <c r="H55" s="24">
        <v>0</v>
      </c>
      <c r="I55" s="24">
        <f>SUM(J55,K55)</f>
        <v>250000</v>
      </c>
      <c r="J55" s="24">
        <v>250000</v>
      </c>
      <c r="K55" s="24">
        <v>0</v>
      </c>
      <c r="L55" s="24">
        <f>SUM(M55,N55)</f>
        <v>150000</v>
      </c>
      <c r="M55" s="24">
        <v>150000</v>
      </c>
      <c r="N55" s="24">
        <v>0</v>
      </c>
    </row>
    <row r="56" spans="1:14" ht="42.75" x14ac:dyDescent="0.25">
      <c r="A56" s="30">
        <v>2800</v>
      </c>
      <c r="B56" s="31" t="s">
        <v>152</v>
      </c>
      <c r="C56" s="30" t="s">
        <v>153</v>
      </c>
      <c r="D56" s="30" t="s">
        <v>108</v>
      </c>
      <c r="E56" s="30" t="s">
        <v>108</v>
      </c>
      <c r="F56" s="32">
        <f>SUM(F57,F59,F61,F64,F67)</f>
        <v>139151800</v>
      </c>
      <c r="G56" s="32">
        <f>SUM(G57,G59,G61,G64,G67)</f>
        <v>53096800</v>
      </c>
      <c r="H56" s="32">
        <f>SUM(H57,H59,H61,H64,H67)</f>
        <v>86055000</v>
      </c>
      <c r="I56" s="32">
        <f t="shared" ref="I56:N56" si="32">SUM(I57,I59,I61,I64,I67)</f>
        <v>97725400</v>
      </c>
      <c r="J56" s="32">
        <f t="shared" si="32"/>
        <v>52736800</v>
      </c>
      <c r="K56" s="32">
        <f t="shared" si="32"/>
        <v>44988600</v>
      </c>
      <c r="L56" s="32">
        <f t="shared" si="32"/>
        <v>38493639</v>
      </c>
      <c r="M56" s="32">
        <f t="shared" si="32"/>
        <v>28288727</v>
      </c>
      <c r="N56" s="32">
        <f t="shared" si="32"/>
        <v>10204912</v>
      </c>
    </row>
    <row r="57" spans="1:14" ht="15.75" x14ac:dyDescent="0.25">
      <c r="A57" s="19">
        <v>2810</v>
      </c>
      <c r="B57" s="33" t="s">
        <v>154</v>
      </c>
      <c r="C57" s="19" t="s">
        <v>153</v>
      </c>
      <c r="D57" s="19" t="s">
        <v>107</v>
      </c>
      <c r="E57" s="19" t="s">
        <v>108</v>
      </c>
      <c r="F57" s="21">
        <f t="shared" ref="F57:N57" si="33">SUM(F58)</f>
        <v>60000000</v>
      </c>
      <c r="G57" s="21">
        <f t="shared" si="33"/>
        <v>0</v>
      </c>
      <c r="H57" s="21">
        <f t="shared" si="33"/>
        <v>60000000</v>
      </c>
      <c r="I57" s="21">
        <f t="shared" si="33"/>
        <v>21933600</v>
      </c>
      <c r="J57" s="21">
        <f t="shared" si="33"/>
        <v>3000000</v>
      </c>
      <c r="K57" s="21">
        <f t="shared" si="33"/>
        <v>18933600</v>
      </c>
      <c r="L57" s="21">
        <f t="shared" si="33"/>
        <v>1170000</v>
      </c>
      <c r="M57" s="21">
        <f t="shared" si="33"/>
        <v>1170000</v>
      </c>
      <c r="N57" s="21">
        <f t="shared" si="33"/>
        <v>0</v>
      </c>
    </row>
    <row r="58" spans="1:14" ht="15.75" x14ac:dyDescent="0.25">
      <c r="A58" s="22">
        <v>2811</v>
      </c>
      <c r="B58" s="34" t="s">
        <v>154</v>
      </c>
      <c r="C58" s="22" t="s">
        <v>153</v>
      </c>
      <c r="D58" s="22" t="s">
        <v>107</v>
      </c>
      <c r="E58" s="22" t="s">
        <v>107</v>
      </c>
      <c r="F58" s="24">
        <f>SUM(G58,H58)</f>
        <v>60000000</v>
      </c>
      <c r="G58" s="24">
        <v>0</v>
      </c>
      <c r="H58" s="24">
        <v>60000000</v>
      </c>
      <c r="I58" s="24">
        <f>SUM(J58,K58)</f>
        <v>21933600</v>
      </c>
      <c r="J58" s="24">
        <v>3000000</v>
      </c>
      <c r="K58" s="24">
        <v>18933600</v>
      </c>
      <c r="L58" s="24">
        <f>SUM(M58,N58)</f>
        <v>1170000</v>
      </c>
      <c r="M58" s="24">
        <v>1170000</v>
      </c>
      <c r="N58" s="24">
        <v>0</v>
      </c>
    </row>
    <row r="59" spans="1:14" ht="15.75" x14ac:dyDescent="0.25">
      <c r="A59" s="19">
        <v>2820</v>
      </c>
      <c r="B59" s="33" t="s">
        <v>155</v>
      </c>
      <c r="C59" s="19" t="s">
        <v>153</v>
      </c>
      <c r="D59" s="19" t="s">
        <v>112</v>
      </c>
      <c r="E59" s="19" t="s">
        <v>108</v>
      </c>
      <c r="F59" s="21">
        <f t="shared" ref="F59:N59" si="34">SUM(F60:F60)</f>
        <v>26055000</v>
      </c>
      <c r="G59" s="21">
        <f t="shared" si="34"/>
        <v>0</v>
      </c>
      <c r="H59" s="21">
        <f t="shared" si="34"/>
        <v>26055000</v>
      </c>
      <c r="I59" s="21">
        <f t="shared" si="34"/>
        <v>26055000</v>
      </c>
      <c r="J59" s="21">
        <f t="shared" si="34"/>
        <v>0</v>
      </c>
      <c r="K59" s="21">
        <f t="shared" si="34"/>
        <v>26055000</v>
      </c>
      <c r="L59" s="21">
        <f t="shared" si="34"/>
        <v>10204912</v>
      </c>
      <c r="M59" s="21">
        <f t="shared" si="34"/>
        <v>0</v>
      </c>
      <c r="N59" s="21">
        <f t="shared" si="34"/>
        <v>10204912</v>
      </c>
    </row>
    <row r="60" spans="1:14" ht="15.75" x14ac:dyDescent="0.25">
      <c r="A60" s="22">
        <v>2823</v>
      </c>
      <c r="B60" s="34" t="s">
        <v>156</v>
      </c>
      <c r="C60" s="22" t="s">
        <v>153</v>
      </c>
      <c r="D60" s="22" t="s">
        <v>112</v>
      </c>
      <c r="E60" s="22" t="s">
        <v>114</v>
      </c>
      <c r="F60" s="24">
        <f t="shared" ref="F60" si="35">SUM(G60,H60)</f>
        <v>26055000</v>
      </c>
      <c r="G60" s="24">
        <v>0</v>
      </c>
      <c r="H60" s="24">
        <v>26055000</v>
      </c>
      <c r="I60" s="24">
        <f t="shared" ref="I60" si="36">SUM(J60,K60)</f>
        <v>26055000</v>
      </c>
      <c r="J60" s="24">
        <v>0</v>
      </c>
      <c r="K60" s="24">
        <v>26055000</v>
      </c>
      <c r="L60" s="24">
        <f t="shared" ref="L60" si="37">SUM(M60,N60)</f>
        <v>10204912</v>
      </c>
      <c r="M60" s="24">
        <v>0</v>
      </c>
      <c r="N60" s="24">
        <v>10204912</v>
      </c>
    </row>
    <row r="61" spans="1:14" ht="42.75" x14ac:dyDescent="0.25">
      <c r="A61" s="19">
        <v>2830</v>
      </c>
      <c r="B61" s="33" t="s">
        <v>157</v>
      </c>
      <c r="C61" s="19" t="s">
        <v>153</v>
      </c>
      <c r="D61" s="19" t="s">
        <v>114</v>
      </c>
      <c r="E61" s="19" t="s">
        <v>108</v>
      </c>
      <c r="F61" s="21">
        <f t="shared" ref="F61:N61" si="38">SUM(F62:F63)</f>
        <v>400000</v>
      </c>
      <c r="G61" s="21">
        <f t="shared" si="38"/>
        <v>400000</v>
      </c>
      <c r="H61" s="21">
        <f t="shared" si="38"/>
        <v>0</v>
      </c>
      <c r="I61" s="21">
        <f t="shared" si="38"/>
        <v>400000</v>
      </c>
      <c r="J61" s="21">
        <f t="shared" si="38"/>
        <v>400000</v>
      </c>
      <c r="K61" s="21">
        <f t="shared" si="38"/>
        <v>0</v>
      </c>
      <c r="L61" s="21">
        <f t="shared" si="38"/>
        <v>124080</v>
      </c>
      <c r="M61" s="21">
        <f t="shared" si="38"/>
        <v>124080</v>
      </c>
      <c r="N61" s="21">
        <f t="shared" si="38"/>
        <v>0</v>
      </c>
    </row>
    <row r="62" spans="1:14" ht="15.75" x14ac:dyDescent="0.25">
      <c r="A62" s="22">
        <v>2832</v>
      </c>
      <c r="B62" s="34" t="s">
        <v>158</v>
      </c>
      <c r="C62" s="22" t="s">
        <v>153</v>
      </c>
      <c r="D62" s="22" t="s">
        <v>114</v>
      </c>
      <c r="E62" s="22" t="s">
        <v>112</v>
      </c>
      <c r="F62" s="24">
        <f>SUM(G62,H62)</f>
        <v>400000</v>
      </c>
      <c r="G62" s="24">
        <v>400000</v>
      </c>
      <c r="H62" s="24">
        <v>0</v>
      </c>
      <c r="I62" s="24">
        <f>SUM(J62,K62)</f>
        <v>400000</v>
      </c>
      <c r="J62" s="24">
        <v>400000</v>
      </c>
      <c r="K62" s="24">
        <v>0</v>
      </c>
      <c r="L62" s="24">
        <f>SUM(M62,N62)</f>
        <v>124080</v>
      </c>
      <c r="M62" s="24">
        <v>124080</v>
      </c>
      <c r="N62" s="24">
        <v>0</v>
      </c>
    </row>
    <row r="63" spans="1:14" ht="15.75" x14ac:dyDescent="0.25">
      <c r="A63" s="22">
        <v>2833</v>
      </c>
      <c r="B63" s="34" t="s">
        <v>159</v>
      </c>
      <c r="C63" s="22" t="s">
        <v>153</v>
      </c>
      <c r="D63" s="22" t="s">
        <v>114</v>
      </c>
      <c r="E63" s="22" t="s">
        <v>114</v>
      </c>
      <c r="F63" s="24">
        <f>SUM(G63,H63)</f>
        <v>0</v>
      </c>
      <c r="G63" s="24">
        <v>0</v>
      </c>
      <c r="H63" s="24">
        <v>0</v>
      </c>
      <c r="I63" s="24">
        <f>SUM(J63,K63)</f>
        <v>0</v>
      </c>
      <c r="J63" s="24">
        <v>0</v>
      </c>
      <c r="K63" s="24">
        <v>0</v>
      </c>
      <c r="L63" s="24">
        <f>SUM(M63,N63)</f>
        <v>0</v>
      </c>
      <c r="M63" s="24">
        <v>0</v>
      </c>
      <c r="N63" s="24">
        <v>0</v>
      </c>
    </row>
    <row r="64" spans="1:14" ht="28.5" x14ac:dyDescent="0.25">
      <c r="A64" s="19">
        <v>2840</v>
      </c>
      <c r="B64" s="33" t="s">
        <v>160</v>
      </c>
      <c r="C64" s="19" t="s">
        <v>153</v>
      </c>
      <c r="D64" s="19" t="s">
        <v>129</v>
      </c>
      <c r="E64" s="19" t="s">
        <v>108</v>
      </c>
      <c r="F64" s="21">
        <f t="shared" ref="F64:N64" si="39">SUM(F65:F66)</f>
        <v>11300000</v>
      </c>
      <c r="G64" s="21">
        <f t="shared" si="39"/>
        <v>11300000</v>
      </c>
      <c r="H64" s="21">
        <f t="shared" si="39"/>
        <v>0</v>
      </c>
      <c r="I64" s="21">
        <f t="shared" si="39"/>
        <v>7940000</v>
      </c>
      <c r="J64" s="21">
        <f t="shared" si="39"/>
        <v>7940000</v>
      </c>
      <c r="K64" s="21">
        <f t="shared" si="39"/>
        <v>0</v>
      </c>
      <c r="L64" s="21">
        <f t="shared" si="39"/>
        <v>0</v>
      </c>
      <c r="M64" s="21">
        <f t="shared" si="39"/>
        <v>0</v>
      </c>
      <c r="N64" s="21">
        <f t="shared" si="39"/>
        <v>0</v>
      </c>
    </row>
    <row r="65" spans="1:14" ht="15.75" x14ac:dyDescent="0.25">
      <c r="A65" s="22">
        <v>2841</v>
      </c>
      <c r="B65" s="34" t="s">
        <v>161</v>
      </c>
      <c r="C65" s="22" t="s">
        <v>153</v>
      </c>
      <c r="D65" s="22" t="s">
        <v>129</v>
      </c>
      <c r="E65" s="22" t="s">
        <v>107</v>
      </c>
      <c r="F65" s="24">
        <f>SUM(G65,H65)</f>
        <v>11000000</v>
      </c>
      <c r="G65" s="24">
        <v>11000000</v>
      </c>
      <c r="H65" s="24">
        <v>0</v>
      </c>
      <c r="I65" s="24">
        <f>SUM(J65,K65)</f>
        <v>7640000</v>
      </c>
      <c r="J65" s="24">
        <v>7640000</v>
      </c>
      <c r="K65" s="24">
        <v>0</v>
      </c>
      <c r="L65" s="24">
        <f>SUM(M65,N65)</f>
        <v>0</v>
      </c>
      <c r="M65" s="24">
        <v>0</v>
      </c>
      <c r="N65" s="24">
        <v>0</v>
      </c>
    </row>
    <row r="66" spans="1:14" ht="28.5" x14ac:dyDescent="0.25">
      <c r="A66" s="22">
        <v>2842</v>
      </c>
      <c r="B66" s="34" t="s">
        <v>162</v>
      </c>
      <c r="C66" s="22" t="s">
        <v>153</v>
      </c>
      <c r="D66" s="22" t="s">
        <v>129</v>
      </c>
      <c r="E66" s="22" t="s">
        <v>112</v>
      </c>
      <c r="F66" s="24">
        <f>SUM(G66,H66)</f>
        <v>300000</v>
      </c>
      <c r="G66" s="24">
        <v>300000</v>
      </c>
      <c r="H66" s="24">
        <v>0</v>
      </c>
      <c r="I66" s="24">
        <f>SUM(J66,K66)</f>
        <v>300000</v>
      </c>
      <c r="J66" s="24">
        <v>300000</v>
      </c>
      <c r="K66" s="24">
        <v>0</v>
      </c>
      <c r="L66" s="24">
        <f>SUM(M66,N66)</f>
        <v>0</v>
      </c>
      <c r="M66" s="24">
        <v>0</v>
      </c>
      <c r="N66" s="24">
        <v>0</v>
      </c>
    </row>
    <row r="67" spans="1:14" ht="28.5" x14ac:dyDescent="0.25">
      <c r="A67" s="19">
        <v>2860</v>
      </c>
      <c r="B67" s="33" t="s">
        <v>163</v>
      </c>
      <c r="C67" s="19" t="s">
        <v>153</v>
      </c>
      <c r="D67" s="19" t="s">
        <v>120</v>
      </c>
      <c r="E67" s="19" t="s">
        <v>108</v>
      </c>
      <c r="F67" s="21">
        <f t="shared" ref="F67:N67" si="40">SUM(F68)</f>
        <v>41396800</v>
      </c>
      <c r="G67" s="21">
        <f t="shared" si="40"/>
        <v>41396800</v>
      </c>
      <c r="H67" s="21">
        <f t="shared" si="40"/>
        <v>0</v>
      </c>
      <c r="I67" s="21">
        <f t="shared" si="40"/>
        <v>41396800</v>
      </c>
      <c r="J67" s="21">
        <f t="shared" si="40"/>
        <v>41396800</v>
      </c>
      <c r="K67" s="21">
        <f t="shared" si="40"/>
        <v>0</v>
      </c>
      <c r="L67" s="21">
        <f t="shared" si="40"/>
        <v>26994647</v>
      </c>
      <c r="M67" s="21">
        <f t="shared" si="40"/>
        <v>26994647</v>
      </c>
      <c r="N67" s="21">
        <f t="shared" si="40"/>
        <v>0</v>
      </c>
    </row>
    <row r="68" spans="1:14" ht="28.5" x14ac:dyDescent="0.25">
      <c r="A68" s="22">
        <v>2861</v>
      </c>
      <c r="B68" s="34" t="s">
        <v>163</v>
      </c>
      <c r="C68" s="22" t="s">
        <v>153</v>
      </c>
      <c r="D68" s="22" t="s">
        <v>120</v>
      </c>
      <c r="E68" s="22" t="s">
        <v>107</v>
      </c>
      <c r="F68" s="24">
        <f>SUM(G68,H68)</f>
        <v>41396800</v>
      </c>
      <c r="G68" s="24">
        <v>41396800</v>
      </c>
      <c r="H68" s="24">
        <v>0</v>
      </c>
      <c r="I68" s="24">
        <f>SUM(J68,K68)</f>
        <v>41396800</v>
      </c>
      <c r="J68" s="24">
        <v>41396800</v>
      </c>
      <c r="K68" s="24">
        <v>0</v>
      </c>
      <c r="L68" s="24">
        <f>SUM(M68,N68)</f>
        <v>26994647</v>
      </c>
      <c r="M68" s="24">
        <v>26994647</v>
      </c>
      <c r="N68" s="24">
        <v>0</v>
      </c>
    </row>
    <row r="69" spans="1:14" ht="42.75" x14ac:dyDescent="0.25">
      <c r="A69" s="30">
        <v>2900</v>
      </c>
      <c r="B69" s="31" t="s">
        <v>164</v>
      </c>
      <c r="C69" s="30" t="s">
        <v>140</v>
      </c>
      <c r="D69" s="30" t="s">
        <v>108</v>
      </c>
      <c r="E69" s="30" t="s">
        <v>108</v>
      </c>
      <c r="F69" s="32">
        <f>SUM(F70,F73,F76,F79)</f>
        <v>207416059</v>
      </c>
      <c r="G69" s="32">
        <f>SUM(G70,G73,G76,G79)</f>
        <v>207416059</v>
      </c>
      <c r="H69" s="32">
        <f>SUM(H70,H73,H76,H79)</f>
        <v>0</v>
      </c>
      <c r="I69" s="32">
        <f t="shared" ref="I69:N69" si="41">SUM(I70,I73,I76,I79)</f>
        <v>212110059</v>
      </c>
      <c r="J69" s="32">
        <f t="shared" si="41"/>
        <v>212110059</v>
      </c>
      <c r="K69" s="32">
        <f t="shared" si="41"/>
        <v>0</v>
      </c>
      <c r="L69" s="32">
        <f t="shared" si="41"/>
        <v>146312835</v>
      </c>
      <c r="M69" s="32">
        <f t="shared" si="41"/>
        <v>146312835</v>
      </c>
      <c r="N69" s="32">
        <f t="shared" si="41"/>
        <v>0</v>
      </c>
    </row>
    <row r="70" spans="1:14" ht="28.5" x14ac:dyDescent="0.25">
      <c r="A70" s="19">
        <v>2910</v>
      </c>
      <c r="B70" s="33" t="s">
        <v>165</v>
      </c>
      <c r="C70" s="19" t="s">
        <v>140</v>
      </c>
      <c r="D70" s="19" t="s">
        <v>107</v>
      </c>
      <c r="E70" s="19" t="s">
        <v>108</v>
      </c>
      <c r="F70" s="21">
        <f t="shared" ref="F70:N70" si="42">SUM(F71:F72)</f>
        <v>116061710</v>
      </c>
      <c r="G70" s="21">
        <f t="shared" si="42"/>
        <v>116061710</v>
      </c>
      <c r="H70" s="21">
        <f t="shared" si="42"/>
        <v>0</v>
      </c>
      <c r="I70" s="21">
        <f t="shared" si="42"/>
        <v>116061710</v>
      </c>
      <c r="J70" s="21">
        <f t="shared" si="42"/>
        <v>116061710</v>
      </c>
      <c r="K70" s="21">
        <f t="shared" si="42"/>
        <v>0</v>
      </c>
      <c r="L70" s="21">
        <f t="shared" si="42"/>
        <v>82270894</v>
      </c>
      <c r="M70" s="21">
        <f t="shared" si="42"/>
        <v>82270894</v>
      </c>
      <c r="N70" s="21">
        <f t="shared" si="42"/>
        <v>0</v>
      </c>
    </row>
    <row r="71" spans="1:14" ht="15.75" x14ac:dyDescent="0.25">
      <c r="A71" s="22">
        <v>2911</v>
      </c>
      <c r="B71" s="34" t="s">
        <v>166</v>
      </c>
      <c r="C71" s="22" t="s">
        <v>140</v>
      </c>
      <c r="D71" s="22" t="s">
        <v>107</v>
      </c>
      <c r="E71" s="22" t="s">
        <v>107</v>
      </c>
      <c r="F71" s="24">
        <f>SUM(G71,H71)</f>
        <v>116061710</v>
      </c>
      <c r="G71" s="24">
        <v>116061710</v>
      </c>
      <c r="H71" s="24">
        <v>0</v>
      </c>
      <c r="I71" s="24">
        <f>SUM(J71,K71)</f>
        <v>116061710</v>
      </c>
      <c r="J71" s="24">
        <v>116061710</v>
      </c>
      <c r="K71" s="24">
        <v>0</v>
      </c>
      <c r="L71" s="24">
        <f>SUM(M71,N71)</f>
        <v>82270894</v>
      </c>
      <c r="M71" s="24">
        <v>82270894</v>
      </c>
      <c r="N71" s="24">
        <v>0</v>
      </c>
    </row>
    <row r="72" spans="1:14" ht="15.75" x14ac:dyDescent="0.25">
      <c r="A72" s="22">
        <v>2912</v>
      </c>
      <c r="B72" s="34" t="s">
        <v>167</v>
      </c>
      <c r="C72" s="22" t="s">
        <v>140</v>
      </c>
      <c r="D72" s="22" t="s">
        <v>107</v>
      </c>
      <c r="E72" s="22" t="s">
        <v>112</v>
      </c>
      <c r="F72" s="24">
        <f>SUM(G72,H72)</f>
        <v>0</v>
      </c>
      <c r="G72" s="24">
        <v>0</v>
      </c>
      <c r="H72" s="24">
        <v>0</v>
      </c>
      <c r="I72" s="24">
        <f>SUM(J72,K72)</f>
        <v>0</v>
      </c>
      <c r="J72" s="24">
        <v>0</v>
      </c>
      <c r="K72" s="24">
        <v>0</v>
      </c>
      <c r="L72" s="24">
        <f>SUM(M72,N72)</f>
        <v>0</v>
      </c>
      <c r="M72" s="24">
        <v>0</v>
      </c>
      <c r="N72" s="24">
        <v>0</v>
      </c>
    </row>
    <row r="73" spans="1:14" ht="15.75" x14ac:dyDescent="0.25">
      <c r="A73" s="19">
        <v>2920</v>
      </c>
      <c r="B73" s="33" t="s">
        <v>168</v>
      </c>
      <c r="C73" s="19" t="s">
        <v>140</v>
      </c>
      <c r="D73" s="19" t="s">
        <v>112</v>
      </c>
      <c r="E73" s="19" t="s">
        <v>108</v>
      </c>
      <c r="F73" s="21">
        <f t="shared" ref="F73:N73" si="43">SUM(F74:F75)</f>
        <v>2998400</v>
      </c>
      <c r="G73" s="21">
        <f t="shared" si="43"/>
        <v>2998400</v>
      </c>
      <c r="H73" s="21">
        <f t="shared" si="43"/>
        <v>0</v>
      </c>
      <c r="I73" s="21">
        <f t="shared" si="43"/>
        <v>2998400</v>
      </c>
      <c r="J73" s="21">
        <f t="shared" si="43"/>
        <v>2998400</v>
      </c>
      <c r="K73" s="21">
        <f t="shared" si="43"/>
        <v>0</v>
      </c>
      <c r="L73" s="21">
        <f t="shared" si="43"/>
        <v>2550800</v>
      </c>
      <c r="M73" s="21">
        <f t="shared" si="43"/>
        <v>2550800</v>
      </c>
      <c r="N73" s="21">
        <f t="shared" si="43"/>
        <v>0</v>
      </c>
    </row>
    <row r="74" spans="1:14" ht="15.75" x14ac:dyDescent="0.25">
      <c r="A74" s="22">
        <v>2921</v>
      </c>
      <c r="B74" s="34" t="s">
        <v>169</v>
      </c>
      <c r="C74" s="22" t="s">
        <v>140</v>
      </c>
      <c r="D74" s="22" t="s">
        <v>112</v>
      </c>
      <c r="E74" s="22" t="s">
        <v>107</v>
      </c>
      <c r="F74" s="24">
        <f>SUM(G74,H74)</f>
        <v>0</v>
      </c>
      <c r="G74" s="24">
        <v>0</v>
      </c>
      <c r="H74" s="24">
        <v>0</v>
      </c>
      <c r="I74" s="24">
        <f>SUM(J74,K74)</f>
        <v>0</v>
      </c>
      <c r="J74" s="24">
        <v>0</v>
      </c>
      <c r="K74" s="24">
        <v>0</v>
      </c>
      <c r="L74" s="24">
        <f>SUM(M74,N74)</f>
        <v>0</v>
      </c>
      <c r="M74" s="24">
        <v>0</v>
      </c>
      <c r="N74" s="24">
        <v>0</v>
      </c>
    </row>
    <row r="75" spans="1:14" ht="15.75" x14ac:dyDescent="0.25">
      <c r="A75" s="22">
        <v>2922</v>
      </c>
      <c r="B75" s="34" t="s">
        <v>170</v>
      </c>
      <c r="C75" s="22" t="s">
        <v>140</v>
      </c>
      <c r="D75" s="22" t="s">
        <v>112</v>
      </c>
      <c r="E75" s="22" t="s">
        <v>112</v>
      </c>
      <c r="F75" s="24">
        <f>SUM(G75,H75)</f>
        <v>2998400</v>
      </c>
      <c r="G75" s="24">
        <v>2998400</v>
      </c>
      <c r="H75" s="24">
        <v>0</v>
      </c>
      <c r="I75" s="24">
        <f>SUM(J75,K75)</f>
        <v>2998400</v>
      </c>
      <c r="J75" s="24">
        <v>2998400</v>
      </c>
      <c r="K75" s="24">
        <v>0</v>
      </c>
      <c r="L75" s="24">
        <f>SUM(M75,N75)</f>
        <v>2550800</v>
      </c>
      <c r="M75" s="24">
        <v>2550800</v>
      </c>
      <c r="N75" s="24">
        <v>0</v>
      </c>
    </row>
    <row r="76" spans="1:14" ht="28.5" x14ac:dyDescent="0.25">
      <c r="A76" s="19">
        <v>2950</v>
      </c>
      <c r="B76" s="33" t="s">
        <v>171</v>
      </c>
      <c r="C76" s="19" t="s">
        <v>140</v>
      </c>
      <c r="D76" s="19" t="s">
        <v>124</v>
      </c>
      <c r="E76" s="19" t="s">
        <v>108</v>
      </c>
      <c r="F76" s="21">
        <f t="shared" ref="F76:N76" si="44">SUM(F77:F78)</f>
        <v>88355949</v>
      </c>
      <c r="G76" s="21">
        <f t="shared" si="44"/>
        <v>88355949</v>
      </c>
      <c r="H76" s="21">
        <f t="shared" si="44"/>
        <v>0</v>
      </c>
      <c r="I76" s="21">
        <f t="shared" si="44"/>
        <v>88355949</v>
      </c>
      <c r="J76" s="21">
        <f t="shared" si="44"/>
        <v>88355949</v>
      </c>
      <c r="K76" s="21">
        <f t="shared" si="44"/>
        <v>0</v>
      </c>
      <c r="L76" s="21">
        <f t="shared" si="44"/>
        <v>59141141</v>
      </c>
      <c r="M76" s="21">
        <f t="shared" si="44"/>
        <v>59141141</v>
      </c>
      <c r="N76" s="21">
        <f t="shared" si="44"/>
        <v>0</v>
      </c>
    </row>
    <row r="77" spans="1:14" ht="15.75" x14ac:dyDescent="0.25">
      <c r="A77" s="22">
        <v>2951</v>
      </c>
      <c r="B77" s="34" t="s">
        <v>172</v>
      </c>
      <c r="C77" s="22" t="s">
        <v>140</v>
      </c>
      <c r="D77" s="22" t="s">
        <v>124</v>
      </c>
      <c r="E77" s="22" t="s">
        <v>107</v>
      </c>
      <c r="F77" s="24">
        <f>SUM(G77,H77)</f>
        <v>88355949</v>
      </c>
      <c r="G77" s="24">
        <v>88355949</v>
      </c>
      <c r="H77" s="24">
        <v>0</v>
      </c>
      <c r="I77" s="24">
        <f>SUM(J77,K77)</f>
        <v>88355949</v>
      </c>
      <c r="J77" s="24">
        <v>88355949</v>
      </c>
      <c r="K77" s="24">
        <v>0</v>
      </c>
      <c r="L77" s="24">
        <f>SUM(M77,N77)</f>
        <v>59141141</v>
      </c>
      <c r="M77" s="24">
        <v>59141141</v>
      </c>
      <c r="N77" s="24">
        <v>0</v>
      </c>
    </row>
    <row r="78" spans="1:14" ht="15.75" x14ac:dyDescent="0.25">
      <c r="A78" s="22">
        <v>2952</v>
      </c>
      <c r="B78" s="34" t="s">
        <v>173</v>
      </c>
      <c r="C78" s="22" t="s">
        <v>140</v>
      </c>
      <c r="D78" s="22" t="s">
        <v>124</v>
      </c>
      <c r="E78" s="22" t="s">
        <v>112</v>
      </c>
      <c r="F78" s="24">
        <f>SUM(G78,H78)</f>
        <v>0</v>
      </c>
      <c r="G78" s="24">
        <v>0</v>
      </c>
      <c r="H78" s="24">
        <v>0</v>
      </c>
      <c r="I78" s="24">
        <f>SUM(J78,K78)</f>
        <v>0</v>
      </c>
      <c r="J78" s="24">
        <v>0</v>
      </c>
      <c r="K78" s="24">
        <v>0</v>
      </c>
      <c r="L78" s="24">
        <f>SUM(M78,N78)</f>
        <v>0</v>
      </c>
      <c r="M78" s="24">
        <v>0</v>
      </c>
      <c r="N78" s="24">
        <v>0</v>
      </c>
    </row>
    <row r="79" spans="1:14" ht="28.5" x14ac:dyDescent="0.25">
      <c r="A79" s="19">
        <v>2960</v>
      </c>
      <c r="B79" s="33" t="s">
        <v>174</v>
      </c>
      <c r="C79" s="19" t="s">
        <v>140</v>
      </c>
      <c r="D79" s="19" t="s">
        <v>120</v>
      </c>
      <c r="E79" s="19" t="s">
        <v>108</v>
      </c>
      <c r="F79" s="21">
        <f t="shared" ref="F79:N79" si="45">SUM(F80)</f>
        <v>0</v>
      </c>
      <c r="G79" s="21">
        <f t="shared" si="45"/>
        <v>0</v>
      </c>
      <c r="H79" s="21">
        <f t="shared" si="45"/>
        <v>0</v>
      </c>
      <c r="I79" s="21">
        <f t="shared" si="45"/>
        <v>4694000</v>
      </c>
      <c r="J79" s="21">
        <f t="shared" si="45"/>
        <v>4694000</v>
      </c>
      <c r="K79" s="21">
        <f t="shared" si="45"/>
        <v>0</v>
      </c>
      <c r="L79" s="21">
        <f t="shared" si="45"/>
        <v>2350000</v>
      </c>
      <c r="M79" s="21">
        <f t="shared" si="45"/>
        <v>2350000</v>
      </c>
      <c r="N79" s="21">
        <f t="shared" si="45"/>
        <v>0</v>
      </c>
    </row>
    <row r="80" spans="1:14" ht="28.5" x14ac:dyDescent="0.25">
      <c r="A80" s="22">
        <v>2961</v>
      </c>
      <c r="B80" s="34" t="s">
        <v>174</v>
      </c>
      <c r="C80" s="22" t="s">
        <v>140</v>
      </c>
      <c r="D80" s="22" t="s">
        <v>120</v>
      </c>
      <c r="E80" s="22" t="s">
        <v>107</v>
      </c>
      <c r="F80" s="24">
        <f>SUM(G80,H80)</f>
        <v>0</v>
      </c>
      <c r="G80" s="24">
        <v>0</v>
      </c>
      <c r="H80" s="24">
        <v>0</v>
      </c>
      <c r="I80" s="24">
        <f>SUM(J80,K80)</f>
        <v>4694000</v>
      </c>
      <c r="J80" s="24">
        <v>4694000</v>
      </c>
      <c r="K80" s="24">
        <v>0</v>
      </c>
      <c r="L80" s="24">
        <f>SUM(M80,N80)</f>
        <v>2350000</v>
      </c>
      <c r="M80" s="24">
        <v>2350000</v>
      </c>
      <c r="N80" s="24">
        <v>0</v>
      </c>
    </row>
    <row r="81" spans="1:14" ht="57" x14ac:dyDescent="0.25">
      <c r="A81" s="30">
        <v>3000</v>
      </c>
      <c r="B81" s="31" t="s">
        <v>175</v>
      </c>
      <c r="C81" s="30" t="s">
        <v>176</v>
      </c>
      <c r="D81" s="30" t="s">
        <v>108</v>
      </c>
      <c r="E81" s="30" t="s">
        <v>108</v>
      </c>
      <c r="F81" s="32">
        <f>SUM(,F82,F84,F86)</f>
        <v>12977900</v>
      </c>
      <c r="G81" s="32">
        <f>SUM(G82,G84,G86)</f>
        <v>12977900</v>
      </c>
      <c r="H81" s="32">
        <f>SUM(H82,H84,H86)</f>
        <v>0</v>
      </c>
      <c r="I81" s="32">
        <f t="shared" ref="I81" si="46">SUM(,I82,I84,I86)</f>
        <v>12977900</v>
      </c>
      <c r="J81" s="32">
        <f t="shared" ref="J81:K81" si="47">SUM(J82,J84,J86)</f>
        <v>12977900</v>
      </c>
      <c r="K81" s="32">
        <f t="shared" si="47"/>
        <v>0</v>
      </c>
      <c r="L81" s="32">
        <f t="shared" ref="L81" si="48">SUM(,L82,L84,L86)</f>
        <v>1793501</v>
      </c>
      <c r="M81" s="32">
        <f t="shared" ref="M81:N81" si="49">SUM(M82,M84,M86)</f>
        <v>1793501</v>
      </c>
      <c r="N81" s="32">
        <f t="shared" si="49"/>
        <v>0</v>
      </c>
    </row>
    <row r="82" spans="1:14" ht="15.75" x14ac:dyDescent="0.25">
      <c r="A82" s="19">
        <v>3030</v>
      </c>
      <c r="B82" s="33" t="s">
        <v>177</v>
      </c>
      <c r="C82" s="19" t="s">
        <v>176</v>
      </c>
      <c r="D82" s="19" t="s">
        <v>114</v>
      </c>
      <c r="E82" s="19" t="s">
        <v>108</v>
      </c>
      <c r="F82" s="21">
        <f t="shared" ref="F82:N82" si="50">SUM(F83)</f>
        <v>946000</v>
      </c>
      <c r="G82" s="21">
        <f t="shared" si="50"/>
        <v>946000</v>
      </c>
      <c r="H82" s="21">
        <f t="shared" si="50"/>
        <v>0</v>
      </c>
      <c r="I82" s="21">
        <f t="shared" si="50"/>
        <v>946000</v>
      </c>
      <c r="J82" s="21">
        <f t="shared" si="50"/>
        <v>946000</v>
      </c>
      <c r="K82" s="21">
        <f t="shared" si="50"/>
        <v>0</v>
      </c>
      <c r="L82" s="21">
        <f t="shared" si="50"/>
        <v>0</v>
      </c>
      <c r="M82" s="21">
        <f t="shared" si="50"/>
        <v>0</v>
      </c>
      <c r="N82" s="21">
        <f t="shared" si="50"/>
        <v>0</v>
      </c>
    </row>
    <row r="83" spans="1:14" ht="15.75" x14ac:dyDescent="0.25">
      <c r="A83" s="22">
        <v>3031</v>
      </c>
      <c r="B83" s="34" t="s">
        <v>177</v>
      </c>
      <c r="C83" s="22" t="s">
        <v>176</v>
      </c>
      <c r="D83" s="22" t="s">
        <v>114</v>
      </c>
      <c r="E83" s="22" t="s">
        <v>107</v>
      </c>
      <c r="F83" s="24">
        <f>SUM(G83,H83)</f>
        <v>946000</v>
      </c>
      <c r="G83" s="24">
        <v>946000</v>
      </c>
      <c r="H83" s="24">
        <v>0</v>
      </c>
      <c r="I83" s="24">
        <f>SUM(J83,K83)</f>
        <v>946000</v>
      </c>
      <c r="J83" s="24">
        <v>946000</v>
      </c>
      <c r="K83" s="24">
        <v>0</v>
      </c>
      <c r="L83" s="24">
        <f>SUM(M83,N83)</f>
        <v>0</v>
      </c>
      <c r="M83" s="24">
        <v>0</v>
      </c>
      <c r="N83" s="24">
        <v>0</v>
      </c>
    </row>
    <row r="84" spans="1:14" ht="15.75" x14ac:dyDescent="0.25">
      <c r="A84" s="19">
        <v>3040</v>
      </c>
      <c r="B84" s="33" t="s">
        <v>178</v>
      </c>
      <c r="C84" s="19" t="s">
        <v>176</v>
      </c>
      <c r="D84" s="19" t="s">
        <v>129</v>
      </c>
      <c r="E84" s="19" t="s">
        <v>108</v>
      </c>
      <c r="F84" s="21">
        <f t="shared" ref="F84:N84" si="51">SUM(F85)</f>
        <v>2967300</v>
      </c>
      <c r="G84" s="21">
        <f t="shared" si="51"/>
        <v>2967300</v>
      </c>
      <c r="H84" s="21">
        <f t="shared" si="51"/>
        <v>0</v>
      </c>
      <c r="I84" s="21">
        <f t="shared" si="51"/>
        <v>2967300</v>
      </c>
      <c r="J84" s="21">
        <f t="shared" si="51"/>
        <v>2967300</v>
      </c>
      <c r="K84" s="21">
        <f t="shared" si="51"/>
        <v>0</v>
      </c>
      <c r="L84" s="21">
        <f t="shared" si="51"/>
        <v>1593501</v>
      </c>
      <c r="M84" s="21">
        <f t="shared" si="51"/>
        <v>1593501</v>
      </c>
      <c r="N84" s="21">
        <f t="shared" si="51"/>
        <v>0</v>
      </c>
    </row>
    <row r="85" spans="1:14" ht="15.75" x14ac:dyDescent="0.25">
      <c r="A85" s="22">
        <v>3041</v>
      </c>
      <c r="B85" s="34" t="s">
        <v>178</v>
      </c>
      <c r="C85" s="22" t="s">
        <v>176</v>
      </c>
      <c r="D85" s="22" t="s">
        <v>129</v>
      </c>
      <c r="E85" s="22" t="s">
        <v>107</v>
      </c>
      <c r="F85" s="24">
        <f>SUM(G85,H85)</f>
        <v>2967300</v>
      </c>
      <c r="G85" s="24">
        <v>2967300</v>
      </c>
      <c r="H85" s="24">
        <v>0</v>
      </c>
      <c r="I85" s="24">
        <f>SUM(J85,K85)</f>
        <v>2967300</v>
      </c>
      <c r="J85" s="24">
        <v>2967300</v>
      </c>
      <c r="K85" s="24">
        <v>0</v>
      </c>
      <c r="L85" s="24">
        <f>SUM(M85,N85)</f>
        <v>1593501</v>
      </c>
      <c r="M85" s="24">
        <v>1593501</v>
      </c>
      <c r="N85" s="24">
        <v>0</v>
      </c>
    </row>
    <row r="86" spans="1:14" ht="28.5" x14ac:dyDescent="0.25">
      <c r="A86" s="19">
        <v>3070</v>
      </c>
      <c r="B86" s="33" t="s">
        <v>179</v>
      </c>
      <c r="C86" s="19" t="s">
        <v>176</v>
      </c>
      <c r="D86" s="19" t="s">
        <v>136</v>
      </c>
      <c r="E86" s="19" t="s">
        <v>108</v>
      </c>
      <c r="F86" s="21">
        <f t="shared" ref="F86:N86" si="52">SUM(F87)</f>
        <v>9064600</v>
      </c>
      <c r="G86" s="21">
        <f t="shared" si="52"/>
        <v>9064600</v>
      </c>
      <c r="H86" s="21">
        <f t="shared" si="52"/>
        <v>0</v>
      </c>
      <c r="I86" s="21">
        <f t="shared" si="52"/>
        <v>9064600</v>
      </c>
      <c r="J86" s="21">
        <f t="shared" si="52"/>
        <v>9064600</v>
      </c>
      <c r="K86" s="21">
        <f t="shared" si="52"/>
        <v>0</v>
      </c>
      <c r="L86" s="21">
        <f t="shared" si="52"/>
        <v>200000</v>
      </c>
      <c r="M86" s="21">
        <f t="shared" si="52"/>
        <v>200000</v>
      </c>
      <c r="N86" s="21">
        <f t="shared" si="52"/>
        <v>0</v>
      </c>
    </row>
    <row r="87" spans="1:14" ht="28.5" x14ac:dyDescent="0.25">
      <c r="A87" s="22">
        <v>3071</v>
      </c>
      <c r="B87" s="34" t="s">
        <v>179</v>
      </c>
      <c r="C87" s="22" t="s">
        <v>176</v>
      </c>
      <c r="D87" s="22" t="s">
        <v>136</v>
      </c>
      <c r="E87" s="22" t="s">
        <v>107</v>
      </c>
      <c r="F87" s="24">
        <f>SUM(G87,H87)</f>
        <v>9064600</v>
      </c>
      <c r="G87" s="24">
        <v>9064600</v>
      </c>
      <c r="H87" s="24">
        <v>0</v>
      </c>
      <c r="I87" s="24">
        <f>SUM(J87,K87)</f>
        <v>9064600</v>
      </c>
      <c r="J87" s="24">
        <v>9064600</v>
      </c>
      <c r="K87" s="24">
        <v>0</v>
      </c>
      <c r="L87" s="24">
        <f>SUM(M87,N87)</f>
        <v>200000</v>
      </c>
      <c r="M87" s="24">
        <v>200000</v>
      </c>
      <c r="N87" s="24">
        <v>0</v>
      </c>
    </row>
    <row r="88" spans="1:14" ht="28.5" x14ac:dyDescent="0.25">
      <c r="A88" s="30">
        <v>3100</v>
      </c>
      <c r="B88" s="31" t="s">
        <v>180</v>
      </c>
      <c r="C88" s="30" t="s">
        <v>181</v>
      </c>
      <c r="D88" s="30" t="s">
        <v>108</v>
      </c>
      <c r="E88" s="30" t="s">
        <v>108</v>
      </c>
      <c r="F88" s="32">
        <f t="shared" ref="F88:N89" si="53">SUM(F89)</f>
        <v>145159571</v>
      </c>
      <c r="G88" s="32">
        <f t="shared" si="53"/>
        <v>145159571</v>
      </c>
      <c r="H88" s="32">
        <f t="shared" si="53"/>
        <v>0</v>
      </c>
      <c r="I88" s="32">
        <f t="shared" si="53"/>
        <v>65031571</v>
      </c>
      <c r="J88" s="32">
        <f t="shared" si="53"/>
        <v>65031571</v>
      </c>
      <c r="K88" s="32">
        <f t="shared" si="53"/>
        <v>0</v>
      </c>
      <c r="L88" s="32">
        <f t="shared" si="53"/>
        <v>0</v>
      </c>
      <c r="M88" s="32">
        <f t="shared" si="53"/>
        <v>70000000</v>
      </c>
      <c r="N88" s="32">
        <f t="shared" si="53"/>
        <v>0</v>
      </c>
    </row>
    <row r="89" spans="1:14" ht="28.5" x14ac:dyDescent="0.25">
      <c r="A89" s="19">
        <v>3110</v>
      </c>
      <c r="B89" s="33" t="s">
        <v>182</v>
      </c>
      <c r="C89" s="19" t="s">
        <v>181</v>
      </c>
      <c r="D89" s="19" t="s">
        <v>107</v>
      </c>
      <c r="E89" s="19" t="s">
        <v>108</v>
      </c>
      <c r="F89" s="21">
        <f t="shared" si="53"/>
        <v>145159571</v>
      </c>
      <c r="G89" s="21">
        <f t="shared" si="53"/>
        <v>145159571</v>
      </c>
      <c r="H89" s="21">
        <f t="shared" si="53"/>
        <v>0</v>
      </c>
      <c r="I89" s="21">
        <f t="shared" si="53"/>
        <v>65031571</v>
      </c>
      <c r="J89" s="21">
        <f t="shared" si="53"/>
        <v>65031571</v>
      </c>
      <c r="K89" s="21">
        <f t="shared" si="53"/>
        <v>0</v>
      </c>
      <c r="L89" s="21">
        <f t="shared" si="53"/>
        <v>0</v>
      </c>
      <c r="M89" s="21">
        <f t="shared" si="53"/>
        <v>70000000</v>
      </c>
      <c r="N89" s="21">
        <f t="shared" si="53"/>
        <v>0</v>
      </c>
    </row>
    <row r="90" spans="1:14" ht="15.75" x14ac:dyDescent="0.25">
      <c r="A90" s="22">
        <v>3112</v>
      </c>
      <c r="B90" s="34" t="s">
        <v>183</v>
      </c>
      <c r="C90" s="22" t="s">
        <v>181</v>
      </c>
      <c r="D90" s="22" t="s">
        <v>107</v>
      </c>
      <c r="E90" s="22" t="s">
        <v>112</v>
      </c>
      <c r="F90" s="24">
        <v>145159571</v>
      </c>
      <c r="G90" s="24">
        <v>145159571</v>
      </c>
      <c r="H90" s="24">
        <v>0</v>
      </c>
      <c r="I90" s="24">
        <v>65031571</v>
      </c>
      <c r="J90" s="24">
        <f>I90</f>
        <v>65031571</v>
      </c>
      <c r="K90" s="24">
        <v>0</v>
      </c>
      <c r="L90" s="24">
        <v>0</v>
      </c>
      <c r="M90" s="24">
        <v>70000000</v>
      </c>
      <c r="N90" s="24">
        <v>0</v>
      </c>
    </row>
    <row r="91" spans="1:14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spans="1:14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</sheetData>
  <mergeCells count="15">
    <mergeCell ref="A1:N1"/>
    <mergeCell ref="A2:N2"/>
    <mergeCell ref="A3:N3"/>
    <mergeCell ref="A4:N4"/>
    <mergeCell ref="A6:A7"/>
    <mergeCell ref="B6:B8"/>
    <mergeCell ref="C6:C8"/>
    <mergeCell ref="D6:D8"/>
    <mergeCell ref="E6:E8"/>
    <mergeCell ref="F6:H6"/>
    <mergeCell ref="I6:K6"/>
    <mergeCell ref="L6:N6"/>
    <mergeCell ref="G7:H7"/>
    <mergeCell ref="J7:K7"/>
    <mergeCell ref="M7:N7"/>
  </mergeCells>
  <pageMargins left="0.7" right="0.7" top="0.75" bottom="0.75" header="0.3" footer="0.3"/>
  <pageSetup paperSize="9" scale="34" orientation="portrait" verticalDpi="0" r:id="rId1"/>
  <rowBreaks count="1" manualBreakCount="1">
    <brk id="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view="pageBreakPreview" topLeftCell="A64" zoomScale="60" zoomScaleNormal="100" workbookViewId="0">
      <selection activeCell="A2" sqref="A2:L2"/>
    </sheetView>
  </sheetViews>
  <sheetFormatPr defaultRowHeight="15" x14ac:dyDescent="0.25"/>
  <cols>
    <col min="1" max="1" width="7.5703125" style="7" customWidth="1"/>
    <col min="2" max="2" width="47.5703125" style="7" customWidth="1"/>
    <col min="3" max="3" width="9.7109375" style="7" customWidth="1"/>
    <col min="4" max="4" width="21.140625" style="7" customWidth="1"/>
    <col min="5" max="6" width="19" style="7" customWidth="1"/>
    <col min="7" max="7" width="20.42578125" style="7" customWidth="1"/>
    <col min="8" max="12" width="19" style="7" customWidth="1"/>
  </cols>
  <sheetData>
    <row r="1" spans="1:12" ht="18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12" ht="18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2" ht="18" x14ac:dyDescent="0.25">
      <c r="A3" s="75" t="s">
        <v>94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8" x14ac:dyDescent="0.25">
      <c r="A4" s="82" t="s">
        <v>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4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87" t="s">
        <v>184</v>
      </c>
      <c r="B6" s="88" t="s">
        <v>185</v>
      </c>
      <c r="C6" s="87" t="s">
        <v>18</v>
      </c>
      <c r="D6" s="89" t="s">
        <v>186</v>
      </c>
      <c r="E6" s="89"/>
      <c r="F6" s="89"/>
      <c r="G6" s="89" t="s">
        <v>187</v>
      </c>
      <c r="H6" s="89"/>
      <c r="I6" s="89"/>
      <c r="J6" s="89" t="s">
        <v>188</v>
      </c>
      <c r="K6" s="89"/>
      <c r="L6" s="89"/>
    </row>
    <row r="7" spans="1:12" x14ac:dyDescent="0.25">
      <c r="A7" s="87"/>
      <c r="B7" s="88"/>
      <c r="C7" s="87"/>
      <c r="D7" s="90" t="s">
        <v>189</v>
      </c>
      <c r="E7" s="87" t="s">
        <v>190</v>
      </c>
      <c r="F7" s="87"/>
      <c r="G7" s="90" t="s">
        <v>191</v>
      </c>
      <c r="H7" s="87" t="s">
        <v>190</v>
      </c>
      <c r="I7" s="87"/>
      <c r="J7" s="87" t="s">
        <v>192</v>
      </c>
      <c r="K7" s="87" t="s">
        <v>190</v>
      </c>
      <c r="L7" s="87"/>
    </row>
    <row r="8" spans="1:12" x14ac:dyDescent="0.25">
      <c r="A8" s="37" t="s">
        <v>18</v>
      </c>
      <c r="B8" s="88"/>
      <c r="C8" s="87"/>
      <c r="D8" s="90"/>
      <c r="E8" s="38" t="s">
        <v>20</v>
      </c>
      <c r="F8" s="38" t="s">
        <v>193</v>
      </c>
      <c r="G8" s="91"/>
      <c r="H8" s="38" t="s">
        <v>20</v>
      </c>
      <c r="I8" s="38" t="s">
        <v>193</v>
      </c>
      <c r="J8" s="87"/>
      <c r="K8" s="38" t="s">
        <v>20</v>
      </c>
      <c r="L8" s="38" t="s">
        <v>193</v>
      </c>
    </row>
    <row r="9" spans="1:12" x14ac:dyDescent="0.25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7</v>
      </c>
      <c r="H9" s="39">
        <v>8</v>
      </c>
      <c r="I9" s="39">
        <v>9</v>
      </c>
      <c r="J9" s="39">
        <v>10</v>
      </c>
      <c r="K9" s="39">
        <v>11</v>
      </c>
      <c r="L9" s="39">
        <v>12</v>
      </c>
    </row>
    <row r="10" spans="1:12" ht="28.5" x14ac:dyDescent="0.25">
      <c r="A10" s="40">
        <v>4000</v>
      </c>
      <c r="B10" s="41" t="s">
        <v>194</v>
      </c>
      <c r="C10" s="40"/>
      <c r="D10" s="42">
        <f>SUM(D11,D78,D89)</f>
        <v>1043581435.2</v>
      </c>
      <c r="E10" s="42">
        <f>SUM(E11,E78,E89)</f>
        <v>877081526</v>
      </c>
      <c r="F10" s="42">
        <f>SUM(F11,F78,F89)</f>
        <v>166499909.19999999</v>
      </c>
      <c r="G10" s="42">
        <f>SUM(G11,G78,G89)</f>
        <v>1043581435.2</v>
      </c>
      <c r="H10" s="42">
        <f>SUM(H11,H78,H89)-70000000</f>
        <v>807081526</v>
      </c>
      <c r="I10" s="42">
        <f>SUM(I11,I78,I89)</f>
        <v>236499909.19999999</v>
      </c>
      <c r="J10" s="42">
        <f>SUM(J11,J78,J89)</f>
        <v>509346528.10000002</v>
      </c>
      <c r="K10" s="42">
        <f>SUM(K11,K78,K89)-70000000</f>
        <v>481664633.10000002</v>
      </c>
      <c r="L10" s="42">
        <f>SUM(L11,L78,L89)</f>
        <v>27681895</v>
      </c>
    </row>
    <row r="11" spans="1:12" ht="42.75" x14ac:dyDescent="0.25">
      <c r="A11" s="43">
        <v>4050</v>
      </c>
      <c r="B11" s="44" t="s">
        <v>195</v>
      </c>
      <c r="C11" s="43" t="s">
        <v>196</v>
      </c>
      <c r="D11" s="45">
        <f t="shared" ref="D11:L11" si="0">SUM(D12,D17,D49,D52,D60,D65)</f>
        <v>877081526</v>
      </c>
      <c r="E11" s="45">
        <f t="shared" si="0"/>
        <v>877081526</v>
      </c>
      <c r="F11" s="45">
        <f t="shared" si="0"/>
        <v>0</v>
      </c>
      <c r="G11" s="45">
        <f t="shared" si="0"/>
        <v>807081526</v>
      </c>
      <c r="H11" s="45">
        <f t="shared" si="0"/>
        <v>877081526</v>
      </c>
      <c r="I11" s="45">
        <f t="shared" si="0"/>
        <v>0</v>
      </c>
      <c r="J11" s="45">
        <f t="shared" si="0"/>
        <v>481664633.10000002</v>
      </c>
      <c r="K11" s="45">
        <f t="shared" si="0"/>
        <v>551664633.10000002</v>
      </c>
      <c r="L11" s="45">
        <f t="shared" si="0"/>
        <v>0</v>
      </c>
    </row>
    <row r="12" spans="1:12" ht="28.5" x14ac:dyDescent="0.25">
      <c r="A12" s="46">
        <v>4100</v>
      </c>
      <c r="B12" s="33" t="s">
        <v>197</v>
      </c>
      <c r="C12" s="46" t="s">
        <v>196</v>
      </c>
      <c r="D12" s="21">
        <f>SUM(D13)</f>
        <v>164844395</v>
      </c>
      <c r="E12" s="21">
        <f>SUM(E13)</f>
        <v>164844395</v>
      </c>
      <c r="F12" s="21" t="s">
        <v>27</v>
      </c>
      <c r="G12" s="21">
        <f t="shared" ref="G12:H12" si="1">SUM(G13)</f>
        <v>164844395</v>
      </c>
      <c r="H12" s="21">
        <f t="shared" si="1"/>
        <v>164844395</v>
      </c>
      <c r="I12" s="21" t="s">
        <v>27</v>
      </c>
      <c r="J12" s="21">
        <f t="shared" ref="J12:K12" si="2">SUM(J13)</f>
        <v>122841879</v>
      </c>
      <c r="K12" s="21">
        <f t="shared" si="2"/>
        <v>122841879</v>
      </c>
      <c r="L12" s="21" t="s">
        <v>27</v>
      </c>
    </row>
    <row r="13" spans="1:12" ht="42.75" x14ac:dyDescent="0.25">
      <c r="A13" s="47">
        <v>4110</v>
      </c>
      <c r="B13" s="34" t="s">
        <v>198</v>
      </c>
      <c r="C13" s="47" t="s">
        <v>196</v>
      </c>
      <c r="D13" s="24">
        <f>SUM(D14:D16)</f>
        <v>164844395</v>
      </c>
      <c r="E13" s="24">
        <f>SUM(E14:E16)</f>
        <v>164844395</v>
      </c>
      <c r="F13" s="24" t="s">
        <v>27</v>
      </c>
      <c r="G13" s="24">
        <f>SUM(G14:G16)</f>
        <v>164844395</v>
      </c>
      <c r="H13" s="24">
        <f>SUM(H14:H16)</f>
        <v>164844395</v>
      </c>
      <c r="I13" s="24" t="s">
        <v>27</v>
      </c>
      <c r="J13" s="24">
        <f>SUM(J14:J16)</f>
        <v>122841879</v>
      </c>
      <c r="K13" s="24">
        <f>SUM(K14:K16)</f>
        <v>122841879</v>
      </c>
      <c r="L13" s="24" t="s">
        <v>27</v>
      </c>
    </row>
    <row r="14" spans="1:12" ht="28.5" x14ac:dyDescent="0.25">
      <c r="A14" s="47">
        <v>4111</v>
      </c>
      <c r="B14" s="34" t="s">
        <v>199</v>
      </c>
      <c r="C14" s="47" t="s">
        <v>200</v>
      </c>
      <c r="D14" s="24">
        <f>SUM(E14,F14)</f>
        <v>140287578</v>
      </c>
      <c r="E14" s="24">
        <v>140287578</v>
      </c>
      <c r="F14" s="24" t="s">
        <v>27</v>
      </c>
      <c r="G14" s="24">
        <f>SUM(H14,I14)</f>
        <v>140287578</v>
      </c>
      <c r="H14" s="24">
        <v>140287578</v>
      </c>
      <c r="I14" s="24" t="s">
        <v>27</v>
      </c>
      <c r="J14" s="24">
        <f>SUM(K14,L14)</f>
        <v>109527235</v>
      </c>
      <c r="K14" s="24">
        <v>109527235</v>
      </c>
      <c r="L14" s="24" t="s">
        <v>27</v>
      </c>
    </row>
    <row r="15" spans="1:12" ht="28.5" x14ac:dyDescent="0.25">
      <c r="A15" s="47">
        <v>4112</v>
      </c>
      <c r="B15" s="34" t="s">
        <v>201</v>
      </c>
      <c r="C15" s="47" t="s">
        <v>202</v>
      </c>
      <c r="D15" s="24">
        <f>SUM(E15,F15)</f>
        <v>19972117</v>
      </c>
      <c r="E15" s="24">
        <v>19972117</v>
      </c>
      <c r="F15" s="24" t="s">
        <v>27</v>
      </c>
      <c r="G15" s="24">
        <f>SUM(H15,I15)</f>
        <v>20343317</v>
      </c>
      <c r="H15" s="24">
        <v>20343317</v>
      </c>
      <c r="I15" s="24" t="s">
        <v>27</v>
      </c>
      <c r="J15" s="24">
        <f>SUM(K15,L15)</f>
        <v>10305989</v>
      </c>
      <c r="K15" s="24">
        <v>10305989</v>
      </c>
      <c r="L15" s="24" t="s">
        <v>27</v>
      </c>
    </row>
    <row r="16" spans="1:12" ht="15.75" x14ac:dyDescent="0.25">
      <c r="A16" s="47">
        <v>4114</v>
      </c>
      <c r="B16" s="34" t="s">
        <v>203</v>
      </c>
      <c r="C16" s="47" t="s">
        <v>204</v>
      </c>
      <c r="D16" s="24">
        <f>SUM(E16,F16)</f>
        <v>4584700</v>
      </c>
      <c r="E16" s="24">
        <v>4584700</v>
      </c>
      <c r="F16" s="24" t="s">
        <v>27</v>
      </c>
      <c r="G16" s="24">
        <f>SUM(H16,I16)</f>
        <v>4213500</v>
      </c>
      <c r="H16" s="24">
        <v>4213500</v>
      </c>
      <c r="I16" s="24" t="s">
        <v>27</v>
      </c>
      <c r="J16" s="24">
        <f>SUM(K16,L16)</f>
        <v>3008655</v>
      </c>
      <c r="K16" s="24">
        <v>3008655</v>
      </c>
      <c r="L16" s="24" t="s">
        <v>27</v>
      </c>
    </row>
    <row r="17" spans="1:12" ht="57" x14ac:dyDescent="0.25">
      <c r="A17" s="46">
        <v>4200</v>
      </c>
      <c r="B17" s="33" t="s">
        <v>205</v>
      </c>
      <c r="C17" s="46" t="s">
        <v>196</v>
      </c>
      <c r="D17" s="21">
        <f>SUM(D18,D24,D28,D37,D39,D42)</f>
        <v>95315700</v>
      </c>
      <c r="E17" s="21">
        <f>SUM(E18,E24,E28,E37,E39,E42)</f>
        <v>95315700</v>
      </c>
      <c r="F17" s="21" t="s">
        <v>27</v>
      </c>
      <c r="G17" s="21">
        <f>SUM(G18,G24,G28,G37,G39,G42)</f>
        <v>92315700</v>
      </c>
      <c r="H17" s="21">
        <f>SUM(H18,H24,H28,H37,H39,H42)</f>
        <v>92315700</v>
      </c>
      <c r="I17" s="21" t="s">
        <v>27</v>
      </c>
      <c r="J17" s="21">
        <f>SUM(J18,J24,J28,J37,J39,J42)</f>
        <v>39319993.100000001</v>
      </c>
      <c r="K17" s="21">
        <f>SUM(K18,K24,K28,K37,K39,K42)</f>
        <v>39319993.100000001</v>
      </c>
      <c r="L17" s="21" t="s">
        <v>27</v>
      </c>
    </row>
    <row r="18" spans="1:12" ht="42.75" x14ac:dyDescent="0.25">
      <c r="A18" s="47">
        <v>4210</v>
      </c>
      <c r="B18" s="34" t="s">
        <v>206</v>
      </c>
      <c r="C18" s="47" t="s">
        <v>196</v>
      </c>
      <c r="D18" s="24">
        <f>SUM(D19:D23)</f>
        <v>44749900</v>
      </c>
      <c r="E18" s="24">
        <f>SUM(E19:E23)</f>
        <v>44749900</v>
      </c>
      <c r="F18" s="24" t="s">
        <v>27</v>
      </c>
      <c r="G18" s="24">
        <f>SUM(G19:G23)</f>
        <v>45049900</v>
      </c>
      <c r="H18" s="24">
        <f>SUM(H19:H23)</f>
        <v>45049900</v>
      </c>
      <c r="I18" s="24" t="s">
        <v>27</v>
      </c>
      <c r="J18" s="24">
        <f>SUM(J19:J23)</f>
        <v>27316701.100000001</v>
      </c>
      <c r="K18" s="24">
        <f>SUM(K19:K23)</f>
        <v>27316701.100000001</v>
      </c>
      <c r="L18" s="24" t="s">
        <v>27</v>
      </c>
    </row>
    <row r="19" spans="1:12" ht="15.75" x14ac:dyDescent="0.25">
      <c r="A19" s="47">
        <v>4212</v>
      </c>
      <c r="B19" s="34" t="s">
        <v>207</v>
      </c>
      <c r="C19" s="47" t="s">
        <v>208</v>
      </c>
      <c r="D19" s="24">
        <f t="shared" ref="D19:D23" si="3">SUM(E19,F19)</f>
        <v>40302300</v>
      </c>
      <c r="E19" s="24">
        <v>40302300</v>
      </c>
      <c r="F19" s="24" t="s">
        <v>27</v>
      </c>
      <c r="G19" s="24">
        <f t="shared" ref="G19:G23" si="4">SUM(H19,I19)</f>
        <v>40302300</v>
      </c>
      <c r="H19" s="24">
        <v>40302300</v>
      </c>
      <c r="I19" s="24" t="s">
        <v>27</v>
      </c>
      <c r="J19" s="24">
        <f t="shared" ref="J19:J23" si="5">SUM(K19,L19)</f>
        <v>24654872.100000001</v>
      </c>
      <c r="K19" s="24">
        <v>24654872.100000001</v>
      </c>
      <c r="L19" s="24" t="s">
        <v>27</v>
      </c>
    </row>
    <row r="20" spans="1:12" ht="15.75" x14ac:dyDescent="0.25">
      <c r="A20" s="47">
        <v>4213</v>
      </c>
      <c r="B20" s="34" t="s">
        <v>209</v>
      </c>
      <c r="C20" s="47" t="s">
        <v>210</v>
      </c>
      <c r="D20" s="24">
        <f t="shared" si="3"/>
        <v>1190500</v>
      </c>
      <c r="E20" s="24">
        <v>1190500</v>
      </c>
      <c r="F20" s="24" t="s">
        <v>27</v>
      </c>
      <c r="G20" s="24">
        <f t="shared" si="4"/>
        <v>1190500</v>
      </c>
      <c r="H20" s="24">
        <v>1190500</v>
      </c>
      <c r="I20" s="24" t="s">
        <v>27</v>
      </c>
      <c r="J20" s="24">
        <f t="shared" si="5"/>
        <v>528965.1</v>
      </c>
      <c r="K20" s="24">
        <v>528965.1</v>
      </c>
      <c r="L20" s="24" t="s">
        <v>27</v>
      </c>
    </row>
    <row r="21" spans="1:12" ht="15.75" x14ac:dyDescent="0.25">
      <c r="A21" s="47">
        <v>4214</v>
      </c>
      <c r="B21" s="34" t="s">
        <v>211</v>
      </c>
      <c r="C21" s="47" t="s">
        <v>212</v>
      </c>
      <c r="D21" s="24">
        <f t="shared" si="3"/>
        <v>2092100</v>
      </c>
      <c r="E21" s="24">
        <v>2092100</v>
      </c>
      <c r="F21" s="24" t="s">
        <v>27</v>
      </c>
      <c r="G21" s="24">
        <f t="shared" si="4"/>
        <v>2192100</v>
      </c>
      <c r="H21" s="24">
        <v>2192100</v>
      </c>
      <c r="I21" s="24" t="s">
        <v>27</v>
      </c>
      <c r="J21" s="24">
        <f t="shared" si="5"/>
        <v>1577863.9</v>
      </c>
      <c r="K21" s="24">
        <v>1577863.9</v>
      </c>
      <c r="L21" s="24" t="s">
        <v>27</v>
      </c>
    </row>
    <row r="22" spans="1:12" ht="15.75" x14ac:dyDescent="0.25">
      <c r="A22" s="47">
        <v>4215</v>
      </c>
      <c r="B22" s="34" t="s">
        <v>213</v>
      </c>
      <c r="C22" s="47" t="s">
        <v>214</v>
      </c>
      <c r="D22" s="24">
        <f t="shared" si="3"/>
        <v>715000</v>
      </c>
      <c r="E22" s="24">
        <v>715000</v>
      </c>
      <c r="F22" s="24" t="s">
        <v>27</v>
      </c>
      <c r="G22" s="24">
        <f t="shared" si="4"/>
        <v>715000</v>
      </c>
      <c r="H22" s="24">
        <v>715000</v>
      </c>
      <c r="I22" s="24" t="s">
        <v>27</v>
      </c>
      <c r="J22" s="24">
        <f t="shared" si="5"/>
        <v>85000</v>
      </c>
      <c r="K22" s="24">
        <v>85000</v>
      </c>
      <c r="L22" s="24" t="s">
        <v>27</v>
      </c>
    </row>
    <row r="23" spans="1:12" ht="28.5" x14ac:dyDescent="0.25">
      <c r="A23" s="47">
        <v>4216</v>
      </c>
      <c r="B23" s="34" t="s">
        <v>215</v>
      </c>
      <c r="C23" s="47" t="s">
        <v>216</v>
      </c>
      <c r="D23" s="24">
        <f t="shared" si="3"/>
        <v>450000</v>
      </c>
      <c r="E23" s="24">
        <v>450000</v>
      </c>
      <c r="F23" s="24" t="s">
        <v>27</v>
      </c>
      <c r="G23" s="24">
        <f t="shared" si="4"/>
        <v>650000</v>
      </c>
      <c r="H23" s="24">
        <v>650000</v>
      </c>
      <c r="I23" s="24" t="s">
        <v>27</v>
      </c>
      <c r="J23" s="24">
        <f t="shared" si="5"/>
        <v>470000</v>
      </c>
      <c r="K23" s="24">
        <v>470000</v>
      </c>
      <c r="L23" s="24" t="s">
        <v>27</v>
      </c>
    </row>
    <row r="24" spans="1:12" ht="42.75" x14ac:dyDescent="0.25">
      <c r="A24" s="47">
        <v>4220</v>
      </c>
      <c r="B24" s="34" t="s">
        <v>217</v>
      </c>
      <c r="C24" s="47" t="s">
        <v>196</v>
      </c>
      <c r="D24" s="24">
        <f>SUM(D25:D27)</f>
        <v>3085000</v>
      </c>
      <c r="E24" s="24">
        <f>SUM(E25:E27)</f>
        <v>3085000</v>
      </c>
      <c r="F24" s="24" t="s">
        <v>27</v>
      </c>
      <c r="G24" s="24">
        <f>SUM(G25:G27)</f>
        <v>3654000</v>
      </c>
      <c r="H24" s="24">
        <f>SUM(H25:H27)</f>
        <v>3654000</v>
      </c>
      <c r="I24" s="24" t="s">
        <v>27</v>
      </c>
      <c r="J24" s="24">
        <f>SUM(J25:J27)</f>
        <v>1885600</v>
      </c>
      <c r="K24" s="24">
        <f>SUM(K25:K27)</f>
        <v>1885600</v>
      </c>
      <c r="L24" s="24" t="s">
        <v>27</v>
      </c>
    </row>
    <row r="25" spans="1:12" ht="15.75" x14ac:dyDescent="0.25">
      <c r="A25" s="47">
        <v>4221</v>
      </c>
      <c r="B25" s="34" t="s">
        <v>218</v>
      </c>
      <c r="C25" s="47" t="s">
        <v>219</v>
      </c>
      <c r="D25" s="24">
        <f>SUM(E25,F25)</f>
        <v>1315000</v>
      </c>
      <c r="E25" s="24">
        <v>1315000</v>
      </c>
      <c r="F25" s="24" t="s">
        <v>27</v>
      </c>
      <c r="G25" s="24">
        <f>SUM(H25,I25)</f>
        <v>1384000</v>
      </c>
      <c r="H25" s="24">
        <v>1384000</v>
      </c>
      <c r="I25" s="24" t="s">
        <v>27</v>
      </c>
      <c r="J25" s="24">
        <f>SUM(K25,L25)</f>
        <v>920600</v>
      </c>
      <c r="K25" s="24">
        <v>920600</v>
      </c>
      <c r="L25" s="24" t="s">
        <v>27</v>
      </c>
    </row>
    <row r="26" spans="1:12" ht="28.5" x14ac:dyDescent="0.25">
      <c r="A26" s="47">
        <v>4222</v>
      </c>
      <c r="B26" s="34" t="s">
        <v>220</v>
      </c>
      <c r="C26" s="47" t="s">
        <v>221</v>
      </c>
      <c r="D26" s="24">
        <f>SUM(E26,F26)</f>
        <v>220000</v>
      </c>
      <c r="E26" s="24">
        <v>220000</v>
      </c>
      <c r="F26" s="24" t="s">
        <v>27</v>
      </c>
      <c r="G26" s="24">
        <f>SUM(H26,I26)</f>
        <v>220000</v>
      </c>
      <c r="H26" s="24">
        <v>220000</v>
      </c>
      <c r="I26" s="24" t="s">
        <v>27</v>
      </c>
      <c r="J26" s="24">
        <f>SUM(K26,L26)</f>
        <v>0</v>
      </c>
      <c r="K26" s="24">
        <v>0</v>
      </c>
      <c r="L26" s="24" t="s">
        <v>27</v>
      </c>
    </row>
    <row r="27" spans="1:12" ht="15.75" x14ac:dyDescent="0.25">
      <c r="A27" s="47">
        <v>4223</v>
      </c>
      <c r="B27" s="34" t="s">
        <v>222</v>
      </c>
      <c r="C27" s="47" t="s">
        <v>223</v>
      </c>
      <c r="D27" s="24">
        <f>SUM(E27,F27)</f>
        <v>1550000</v>
      </c>
      <c r="E27" s="24">
        <v>1550000</v>
      </c>
      <c r="F27" s="24" t="s">
        <v>27</v>
      </c>
      <c r="G27" s="24">
        <f>SUM(H27,I27)</f>
        <v>2050000</v>
      </c>
      <c r="H27" s="24">
        <v>2050000</v>
      </c>
      <c r="I27" s="24" t="s">
        <v>27</v>
      </c>
      <c r="J27" s="24">
        <f>SUM(K27,L27)</f>
        <v>965000</v>
      </c>
      <c r="K27" s="24">
        <v>965000</v>
      </c>
      <c r="L27" s="24" t="s">
        <v>27</v>
      </c>
    </row>
    <row r="28" spans="1:12" ht="57" x14ac:dyDescent="0.25">
      <c r="A28" s="47">
        <v>4230</v>
      </c>
      <c r="B28" s="34" t="s">
        <v>224</v>
      </c>
      <c r="C28" s="47" t="s">
        <v>27</v>
      </c>
      <c r="D28" s="24">
        <f>SUM(D29:D36)</f>
        <v>17031300</v>
      </c>
      <c r="E28" s="24">
        <f>SUM(E29:E36)</f>
        <v>17031300</v>
      </c>
      <c r="F28" s="24" t="s">
        <v>27</v>
      </c>
      <c r="G28" s="24">
        <f>SUM(G29:G36)</f>
        <v>13547300</v>
      </c>
      <c r="H28" s="24">
        <f>SUM(H29:H36)</f>
        <v>13547300</v>
      </c>
      <c r="I28" s="24" t="s">
        <v>27</v>
      </c>
      <c r="J28" s="24">
        <f>SUM(J29:J36)</f>
        <v>3589580</v>
      </c>
      <c r="K28" s="24">
        <f>SUM(K29:K36)</f>
        <v>3589580</v>
      </c>
      <c r="L28" s="24" t="s">
        <v>27</v>
      </c>
    </row>
    <row r="29" spans="1:12" ht="15.75" x14ac:dyDescent="0.25">
      <c r="A29" s="47">
        <v>4231</v>
      </c>
      <c r="B29" s="34" t="s">
        <v>225</v>
      </c>
      <c r="C29" s="47" t="s">
        <v>226</v>
      </c>
      <c r="D29" s="24">
        <f t="shared" ref="D29:D36" si="6">SUM(E29,F29)</f>
        <v>350000</v>
      </c>
      <c r="E29" s="24">
        <v>350000</v>
      </c>
      <c r="F29" s="24" t="s">
        <v>27</v>
      </c>
      <c r="G29" s="24">
        <f t="shared" ref="G29:G36" si="7">SUM(H29,I29)</f>
        <v>350000</v>
      </c>
      <c r="H29" s="24">
        <v>350000</v>
      </c>
      <c r="I29" s="24" t="s">
        <v>27</v>
      </c>
      <c r="J29" s="24">
        <f t="shared" ref="J29:J36" si="8">SUM(K29,L29)</f>
        <v>0</v>
      </c>
      <c r="K29" s="24">
        <v>0</v>
      </c>
      <c r="L29" s="24" t="s">
        <v>27</v>
      </c>
    </row>
    <row r="30" spans="1:12" ht="15.75" x14ac:dyDescent="0.25">
      <c r="A30" s="47">
        <v>4232</v>
      </c>
      <c r="B30" s="34" t="s">
        <v>227</v>
      </c>
      <c r="C30" s="47" t="s">
        <v>228</v>
      </c>
      <c r="D30" s="24">
        <f t="shared" si="6"/>
        <v>2448000</v>
      </c>
      <c r="E30" s="24">
        <v>2448000</v>
      </c>
      <c r="F30" s="24" t="s">
        <v>27</v>
      </c>
      <c r="G30" s="24">
        <f t="shared" si="7"/>
        <v>2514000</v>
      </c>
      <c r="H30" s="24">
        <v>2514000</v>
      </c>
      <c r="I30" s="24" t="s">
        <v>27</v>
      </c>
      <c r="J30" s="24">
        <f t="shared" si="8"/>
        <v>1762000</v>
      </c>
      <c r="K30" s="24">
        <v>1762000</v>
      </c>
      <c r="L30" s="24" t="s">
        <v>27</v>
      </c>
    </row>
    <row r="31" spans="1:12" ht="28.5" x14ac:dyDescent="0.25">
      <c r="A31" s="47">
        <v>4233</v>
      </c>
      <c r="B31" s="34" t="s">
        <v>229</v>
      </c>
      <c r="C31" s="47" t="s">
        <v>230</v>
      </c>
      <c r="D31" s="24">
        <f t="shared" si="6"/>
        <v>558000</v>
      </c>
      <c r="E31" s="24">
        <v>558000</v>
      </c>
      <c r="F31" s="24" t="s">
        <v>27</v>
      </c>
      <c r="G31" s="24">
        <f t="shared" si="7"/>
        <v>734000</v>
      </c>
      <c r="H31" s="24">
        <v>734000</v>
      </c>
      <c r="I31" s="24" t="s">
        <v>27</v>
      </c>
      <c r="J31" s="24">
        <f t="shared" si="8"/>
        <v>550000</v>
      </c>
      <c r="K31" s="24">
        <v>550000</v>
      </c>
      <c r="L31" s="24" t="s">
        <v>27</v>
      </c>
    </row>
    <row r="32" spans="1:12" ht="15.75" x14ac:dyDescent="0.25">
      <c r="A32" s="47">
        <v>4234</v>
      </c>
      <c r="B32" s="34" t="s">
        <v>231</v>
      </c>
      <c r="C32" s="47" t="s">
        <v>232</v>
      </c>
      <c r="D32" s="24">
        <f t="shared" si="6"/>
        <v>1300000</v>
      </c>
      <c r="E32" s="24">
        <v>1300000</v>
      </c>
      <c r="F32" s="24" t="s">
        <v>27</v>
      </c>
      <c r="G32" s="24">
        <f t="shared" si="7"/>
        <v>1300000</v>
      </c>
      <c r="H32" s="24">
        <v>1300000</v>
      </c>
      <c r="I32" s="24" t="s">
        <v>27</v>
      </c>
      <c r="J32" s="24">
        <f t="shared" si="8"/>
        <v>524080</v>
      </c>
      <c r="K32" s="24">
        <v>524080</v>
      </c>
      <c r="L32" s="24" t="s">
        <v>27</v>
      </c>
    </row>
    <row r="33" spans="1:12" ht="15.75" x14ac:dyDescent="0.25">
      <c r="A33" s="47">
        <v>4235</v>
      </c>
      <c r="B33" s="34" t="s">
        <v>233</v>
      </c>
      <c r="C33" s="47" t="s">
        <v>234</v>
      </c>
      <c r="D33" s="24">
        <f t="shared" si="6"/>
        <v>2495000</v>
      </c>
      <c r="E33" s="24">
        <v>2495000</v>
      </c>
      <c r="F33" s="24" t="s">
        <v>27</v>
      </c>
      <c r="G33" s="24">
        <f t="shared" si="7"/>
        <v>2495000</v>
      </c>
      <c r="H33" s="24">
        <v>2495000</v>
      </c>
      <c r="I33" s="24" t="s">
        <v>27</v>
      </c>
      <c r="J33" s="24">
        <f t="shared" si="8"/>
        <v>450000</v>
      </c>
      <c r="K33" s="24">
        <v>450000</v>
      </c>
      <c r="L33" s="24" t="s">
        <v>27</v>
      </c>
    </row>
    <row r="34" spans="1:12" ht="28.5" x14ac:dyDescent="0.25">
      <c r="A34" s="47">
        <v>4236</v>
      </c>
      <c r="B34" s="34" t="s">
        <v>235</v>
      </c>
      <c r="C34" s="47" t="s">
        <v>236</v>
      </c>
      <c r="D34" s="24">
        <f t="shared" si="6"/>
        <v>500000</v>
      </c>
      <c r="E34" s="24">
        <v>500000</v>
      </c>
      <c r="F34" s="24" t="s">
        <v>27</v>
      </c>
      <c r="G34" s="24">
        <f t="shared" si="7"/>
        <v>134000</v>
      </c>
      <c r="H34" s="24">
        <v>134000</v>
      </c>
      <c r="I34" s="24" t="s">
        <v>27</v>
      </c>
      <c r="J34" s="24">
        <f t="shared" si="8"/>
        <v>0</v>
      </c>
      <c r="K34" s="24">
        <v>0</v>
      </c>
      <c r="L34" s="24" t="s">
        <v>27</v>
      </c>
    </row>
    <row r="35" spans="1:12" ht="15.75" x14ac:dyDescent="0.25">
      <c r="A35" s="47">
        <v>4237</v>
      </c>
      <c r="B35" s="34" t="s">
        <v>237</v>
      </c>
      <c r="C35" s="47" t="s">
        <v>238</v>
      </c>
      <c r="D35" s="24">
        <f t="shared" si="6"/>
        <v>1496900</v>
      </c>
      <c r="E35" s="24">
        <v>1496900</v>
      </c>
      <c r="F35" s="24" t="s">
        <v>27</v>
      </c>
      <c r="G35" s="24">
        <f t="shared" si="7"/>
        <v>1496900</v>
      </c>
      <c r="H35" s="24">
        <v>1496900</v>
      </c>
      <c r="I35" s="24" t="s">
        <v>27</v>
      </c>
      <c r="J35" s="24">
        <f t="shared" si="8"/>
        <v>303500</v>
      </c>
      <c r="K35" s="24">
        <v>303500</v>
      </c>
      <c r="L35" s="24" t="s">
        <v>27</v>
      </c>
    </row>
    <row r="36" spans="1:12" ht="15.75" x14ac:dyDescent="0.25">
      <c r="A36" s="47">
        <v>4238</v>
      </c>
      <c r="B36" s="34" t="s">
        <v>239</v>
      </c>
      <c r="C36" s="47" t="s">
        <v>240</v>
      </c>
      <c r="D36" s="24">
        <f t="shared" si="6"/>
        <v>7883400</v>
      </c>
      <c r="E36" s="24">
        <v>7883400</v>
      </c>
      <c r="F36" s="24" t="s">
        <v>27</v>
      </c>
      <c r="G36" s="24">
        <f t="shared" si="7"/>
        <v>4523400</v>
      </c>
      <c r="H36" s="24">
        <v>4523400</v>
      </c>
      <c r="I36" s="24" t="s">
        <v>27</v>
      </c>
      <c r="J36" s="24">
        <f t="shared" si="8"/>
        <v>0</v>
      </c>
      <c r="K36" s="24">
        <v>0</v>
      </c>
      <c r="L36" s="24" t="s">
        <v>27</v>
      </c>
    </row>
    <row r="37" spans="1:12" ht="42.75" x14ac:dyDescent="0.25">
      <c r="A37" s="47">
        <v>4240</v>
      </c>
      <c r="B37" s="34" t="s">
        <v>241</v>
      </c>
      <c r="C37" s="47" t="s">
        <v>196</v>
      </c>
      <c r="D37" s="24">
        <f>SUM(D38)</f>
        <v>2341200</v>
      </c>
      <c r="E37" s="24">
        <f>SUM(E38)</f>
        <v>2341200</v>
      </c>
      <c r="F37" s="24" t="s">
        <v>27</v>
      </c>
      <c r="G37" s="24">
        <f>SUM(G38)</f>
        <v>2449200</v>
      </c>
      <c r="H37" s="24">
        <f>SUM(H38)</f>
        <v>2449200</v>
      </c>
      <c r="I37" s="24" t="s">
        <v>27</v>
      </c>
      <c r="J37" s="24">
        <f>SUM(J38)</f>
        <v>469474</v>
      </c>
      <c r="K37" s="24">
        <f>SUM(K38)</f>
        <v>469474</v>
      </c>
      <c r="L37" s="24" t="s">
        <v>27</v>
      </c>
    </row>
    <row r="38" spans="1:12" ht="15.75" x14ac:dyDescent="0.25">
      <c r="A38" s="47">
        <v>4241</v>
      </c>
      <c r="B38" s="34" t="s">
        <v>242</v>
      </c>
      <c r="C38" s="47" t="s">
        <v>243</v>
      </c>
      <c r="D38" s="24">
        <f>SUM(E38,F38)</f>
        <v>2341200</v>
      </c>
      <c r="E38" s="24">
        <v>2341200</v>
      </c>
      <c r="F38" s="24" t="s">
        <v>27</v>
      </c>
      <c r="G38" s="24">
        <f>SUM(H38,I38)</f>
        <v>2449200</v>
      </c>
      <c r="H38" s="24">
        <v>2449200</v>
      </c>
      <c r="I38" s="24" t="s">
        <v>27</v>
      </c>
      <c r="J38" s="24">
        <f>SUM(K38,L38)</f>
        <v>469474</v>
      </c>
      <c r="K38" s="24">
        <v>469474</v>
      </c>
      <c r="L38" s="24" t="s">
        <v>27</v>
      </c>
    </row>
    <row r="39" spans="1:12" ht="42.75" x14ac:dyDescent="0.25">
      <c r="A39" s="47">
        <v>4250</v>
      </c>
      <c r="B39" s="34" t="s">
        <v>244</v>
      </c>
      <c r="C39" s="47" t="s">
        <v>196</v>
      </c>
      <c r="D39" s="24">
        <f>SUM(D40:D41)</f>
        <v>16325600</v>
      </c>
      <c r="E39" s="24">
        <f>SUM(E40:E41)</f>
        <v>16325600</v>
      </c>
      <c r="F39" s="24" t="s">
        <v>27</v>
      </c>
      <c r="G39" s="24">
        <f>SUM(G40:G41)</f>
        <v>16032600</v>
      </c>
      <c r="H39" s="24">
        <f>SUM(H40:H41)</f>
        <v>16032600</v>
      </c>
      <c r="I39" s="24" t="s">
        <v>27</v>
      </c>
      <c r="J39" s="24">
        <f>SUM(J40:J41)</f>
        <v>2884000</v>
      </c>
      <c r="K39" s="24">
        <f>SUM(K40:K41)</f>
        <v>2884000</v>
      </c>
      <c r="L39" s="24" t="s">
        <v>27</v>
      </c>
    </row>
    <row r="40" spans="1:12" ht="28.5" x14ac:dyDescent="0.25">
      <c r="A40" s="47">
        <v>4251</v>
      </c>
      <c r="B40" s="34" t="s">
        <v>245</v>
      </c>
      <c r="C40" s="47" t="s">
        <v>246</v>
      </c>
      <c r="D40" s="24">
        <f>SUM(E40,F40)</f>
        <v>3515600</v>
      </c>
      <c r="E40" s="24">
        <v>3515600</v>
      </c>
      <c r="F40" s="24" t="s">
        <v>27</v>
      </c>
      <c r="G40" s="24">
        <f>SUM(H40,I40)</f>
        <v>3267600</v>
      </c>
      <c r="H40" s="24">
        <v>3267600</v>
      </c>
      <c r="I40" s="24" t="s">
        <v>27</v>
      </c>
      <c r="J40" s="24">
        <f>SUM(K40,L40)</f>
        <v>1145500</v>
      </c>
      <c r="K40" s="24">
        <v>1145500</v>
      </c>
      <c r="L40" s="24" t="s">
        <v>27</v>
      </c>
    </row>
    <row r="41" spans="1:12" ht="28.5" x14ac:dyDescent="0.25">
      <c r="A41" s="47">
        <v>4252</v>
      </c>
      <c r="B41" s="34" t="s">
        <v>247</v>
      </c>
      <c r="C41" s="47" t="s">
        <v>248</v>
      </c>
      <c r="D41" s="24">
        <f>SUM(E41,F41)</f>
        <v>12810000</v>
      </c>
      <c r="E41" s="24">
        <v>12810000</v>
      </c>
      <c r="F41" s="24" t="s">
        <v>27</v>
      </c>
      <c r="G41" s="24">
        <f>SUM(H41,I41)</f>
        <v>12765000</v>
      </c>
      <c r="H41" s="24">
        <v>12765000</v>
      </c>
      <c r="I41" s="24" t="s">
        <v>27</v>
      </c>
      <c r="J41" s="24">
        <f>SUM(K41,L41)</f>
        <v>1738500</v>
      </c>
      <c r="K41" s="24">
        <v>1738500</v>
      </c>
      <c r="L41" s="24" t="s">
        <v>27</v>
      </c>
    </row>
    <row r="42" spans="1:12" ht="42.75" x14ac:dyDescent="0.25">
      <c r="A42" s="47">
        <v>4260</v>
      </c>
      <c r="B42" s="34" t="s">
        <v>249</v>
      </c>
      <c r="C42" s="47" t="s">
        <v>196</v>
      </c>
      <c r="D42" s="24">
        <f>SUM(D43:D48)</f>
        <v>11782700</v>
      </c>
      <c r="E42" s="24">
        <f>SUM(E43:E48)</f>
        <v>11782700</v>
      </c>
      <c r="F42" s="24" t="s">
        <v>27</v>
      </c>
      <c r="G42" s="24">
        <f>SUM(G43:G48)</f>
        <v>11582700</v>
      </c>
      <c r="H42" s="24">
        <f>SUM(H43:H48)</f>
        <v>11582700</v>
      </c>
      <c r="I42" s="24" t="s">
        <v>27</v>
      </c>
      <c r="J42" s="24">
        <f>SUM(J43:J48)</f>
        <v>3174638</v>
      </c>
      <c r="K42" s="24">
        <f>SUM(K43:K48)</f>
        <v>3174638</v>
      </c>
      <c r="L42" s="24" t="s">
        <v>27</v>
      </c>
    </row>
    <row r="43" spans="1:12" ht="15.75" x14ac:dyDescent="0.25">
      <c r="A43" s="47">
        <v>4261</v>
      </c>
      <c r="B43" s="34" t="s">
        <v>250</v>
      </c>
      <c r="C43" s="47" t="s">
        <v>251</v>
      </c>
      <c r="D43" s="24">
        <f t="shared" ref="D43:D48" si="9">SUM(E43,F43)</f>
        <v>1491200</v>
      </c>
      <c r="E43" s="24">
        <v>1491200</v>
      </c>
      <c r="F43" s="24" t="s">
        <v>27</v>
      </c>
      <c r="G43" s="24">
        <f t="shared" ref="G43:G48" si="10">SUM(H43,I43)</f>
        <v>1791200</v>
      </c>
      <c r="H43" s="24">
        <v>1791200</v>
      </c>
      <c r="I43" s="24" t="s">
        <v>27</v>
      </c>
      <c r="J43" s="24">
        <f t="shared" ref="J43:J48" si="11">SUM(K43,L43)</f>
        <v>885460</v>
      </c>
      <c r="K43" s="24">
        <v>885460</v>
      </c>
      <c r="L43" s="24" t="s">
        <v>27</v>
      </c>
    </row>
    <row r="44" spans="1:12" ht="15.75" x14ac:dyDescent="0.25">
      <c r="A44" s="47">
        <v>4262</v>
      </c>
      <c r="B44" s="34" t="s">
        <v>252</v>
      </c>
      <c r="C44" s="47" t="s">
        <v>253</v>
      </c>
      <c r="D44" s="24">
        <f t="shared" si="9"/>
        <v>150000</v>
      </c>
      <c r="E44" s="24">
        <v>150000</v>
      </c>
      <c r="F44" s="24" t="s">
        <v>27</v>
      </c>
      <c r="G44" s="24">
        <f t="shared" si="10"/>
        <v>150000</v>
      </c>
      <c r="H44" s="24">
        <v>150000</v>
      </c>
      <c r="I44" s="24" t="s">
        <v>27</v>
      </c>
      <c r="J44" s="24">
        <f t="shared" si="11"/>
        <v>0</v>
      </c>
      <c r="K44" s="24">
        <v>0</v>
      </c>
      <c r="L44" s="24" t="s">
        <v>27</v>
      </c>
    </row>
    <row r="45" spans="1:12" ht="15.75" x14ac:dyDescent="0.25">
      <c r="A45" s="47">
        <v>4264</v>
      </c>
      <c r="B45" s="34" t="s">
        <v>254</v>
      </c>
      <c r="C45" s="47" t="s">
        <v>255</v>
      </c>
      <c r="D45" s="24">
        <f t="shared" si="9"/>
        <v>4812800</v>
      </c>
      <c r="E45" s="24">
        <v>4812800</v>
      </c>
      <c r="F45" s="24" t="s">
        <v>27</v>
      </c>
      <c r="G45" s="24">
        <f t="shared" si="10"/>
        <v>4812800</v>
      </c>
      <c r="H45" s="24">
        <v>4812800</v>
      </c>
      <c r="I45" s="24" t="s">
        <v>27</v>
      </c>
      <c r="J45" s="24">
        <f t="shared" si="11"/>
        <v>1216450</v>
      </c>
      <c r="K45" s="24">
        <v>1216450</v>
      </c>
      <c r="L45" s="24" t="s">
        <v>27</v>
      </c>
    </row>
    <row r="46" spans="1:12" ht="15.75" x14ac:dyDescent="0.25">
      <c r="A46" s="47">
        <v>4266</v>
      </c>
      <c r="B46" s="34" t="s">
        <v>256</v>
      </c>
      <c r="C46" s="47" t="s">
        <v>257</v>
      </c>
      <c r="D46" s="24">
        <f t="shared" si="9"/>
        <v>707900</v>
      </c>
      <c r="E46" s="24">
        <v>707900</v>
      </c>
      <c r="F46" s="24" t="s">
        <v>27</v>
      </c>
      <c r="G46" s="24">
        <f t="shared" si="10"/>
        <v>207900</v>
      </c>
      <c r="H46" s="24">
        <v>207900</v>
      </c>
      <c r="I46" s="24" t="s">
        <v>27</v>
      </c>
      <c r="J46" s="24">
        <f t="shared" si="11"/>
        <v>0</v>
      </c>
      <c r="K46" s="24">
        <v>0</v>
      </c>
      <c r="L46" s="24" t="s">
        <v>27</v>
      </c>
    </row>
    <row r="47" spans="1:12" ht="15.75" x14ac:dyDescent="0.25">
      <c r="A47" s="47">
        <v>4267</v>
      </c>
      <c r="B47" s="34" t="s">
        <v>258</v>
      </c>
      <c r="C47" s="47" t="s">
        <v>259</v>
      </c>
      <c r="D47" s="24">
        <f t="shared" si="9"/>
        <v>1281900</v>
      </c>
      <c r="E47" s="24">
        <v>1281900</v>
      </c>
      <c r="F47" s="24" t="s">
        <v>27</v>
      </c>
      <c r="G47" s="24">
        <f t="shared" si="10"/>
        <v>1432400</v>
      </c>
      <c r="H47" s="24">
        <v>1432400</v>
      </c>
      <c r="I47" s="24" t="s">
        <v>27</v>
      </c>
      <c r="J47" s="24">
        <f t="shared" si="11"/>
        <v>211300</v>
      </c>
      <c r="K47" s="24">
        <v>211300</v>
      </c>
      <c r="L47" s="24" t="s">
        <v>27</v>
      </c>
    </row>
    <row r="48" spans="1:12" ht="15.75" x14ac:dyDescent="0.25">
      <c r="A48" s="47">
        <v>4268</v>
      </c>
      <c r="B48" s="34" t="s">
        <v>260</v>
      </c>
      <c r="C48" s="47" t="s">
        <v>261</v>
      </c>
      <c r="D48" s="24">
        <f t="shared" si="9"/>
        <v>3338900</v>
      </c>
      <c r="E48" s="24">
        <v>3338900</v>
      </c>
      <c r="F48" s="24" t="s">
        <v>27</v>
      </c>
      <c r="G48" s="24">
        <f t="shared" si="10"/>
        <v>3188400</v>
      </c>
      <c r="H48" s="24">
        <v>3188400</v>
      </c>
      <c r="I48" s="24" t="s">
        <v>27</v>
      </c>
      <c r="J48" s="24">
        <f t="shared" si="11"/>
        <v>861428</v>
      </c>
      <c r="K48" s="24">
        <v>861428</v>
      </c>
      <c r="L48" s="24" t="s">
        <v>27</v>
      </c>
    </row>
    <row r="49" spans="1:12" ht="28.5" x14ac:dyDescent="0.25">
      <c r="A49" s="46">
        <v>4400</v>
      </c>
      <c r="B49" s="33" t="s">
        <v>262</v>
      </c>
      <c r="C49" s="46" t="s">
        <v>196</v>
      </c>
      <c r="D49" s="21">
        <f>SUM(D50)</f>
        <v>56710540</v>
      </c>
      <c r="E49" s="21">
        <f>SUM(E50)</f>
        <v>56710540</v>
      </c>
      <c r="F49" s="21" t="s">
        <v>27</v>
      </c>
      <c r="G49" s="21">
        <f t="shared" ref="G49:H49" si="12">SUM(G50)</f>
        <v>59958540</v>
      </c>
      <c r="H49" s="21">
        <f t="shared" si="12"/>
        <v>59958540</v>
      </c>
      <c r="I49" s="21" t="s">
        <v>27</v>
      </c>
      <c r="J49" s="21">
        <f t="shared" ref="J49:K49" si="13">SUM(J50)</f>
        <v>38009940</v>
      </c>
      <c r="K49" s="21">
        <f t="shared" si="13"/>
        <v>38009940</v>
      </c>
      <c r="L49" s="21" t="s">
        <v>27</v>
      </c>
    </row>
    <row r="50" spans="1:12" ht="57" x14ac:dyDescent="0.25">
      <c r="A50" s="47">
        <v>4410</v>
      </c>
      <c r="B50" s="34" t="s">
        <v>263</v>
      </c>
      <c r="C50" s="47" t="s">
        <v>196</v>
      </c>
      <c r="D50" s="24">
        <f>SUM(D51:D51)</f>
        <v>56710540</v>
      </c>
      <c r="E50" s="24">
        <f>SUM(E51:E51)</f>
        <v>56710540</v>
      </c>
      <c r="F50" s="24" t="s">
        <v>27</v>
      </c>
      <c r="G50" s="24">
        <f>SUM(G51:G51)</f>
        <v>59958540</v>
      </c>
      <c r="H50" s="24">
        <f>SUM(H51:H51)</f>
        <v>59958540</v>
      </c>
      <c r="I50" s="24" t="s">
        <v>27</v>
      </c>
      <c r="J50" s="24">
        <f>SUM(J51:J51)</f>
        <v>38009940</v>
      </c>
      <c r="K50" s="24">
        <f>SUM(K51:K51)</f>
        <v>38009940</v>
      </c>
      <c r="L50" s="24" t="s">
        <v>27</v>
      </c>
    </row>
    <row r="51" spans="1:12" ht="28.5" x14ac:dyDescent="0.25">
      <c r="A51" s="47">
        <v>4411</v>
      </c>
      <c r="B51" s="34" t="s">
        <v>264</v>
      </c>
      <c r="C51" s="47" t="s">
        <v>265</v>
      </c>
      <c r="D51" s="24">
        <f>SUM(E51,F51)</f>
        <v>56710540</v>
      </c>
      <c r="E51" s="24">
        <v>56710540</v>
      </c>
      <c r="F51" s="24" t="s">
        <v>27</v>
      </c>
      <c r="G51" s="24">
        <f>SUM(H51,I51)</f>
        <v>59958540</v>
      </c>
      <c r="H51" s="24">
        <v>59958540</v>
      </c>
      <c r="I51" s="24" t="s">
        <v>27</v>
      </c>
      <c r="J51" s="24">
        <f>SUM(K51,L51)</f>
        <v>38009940</v>
      </c>
      <c r="K51" s="24">
        <v>38009940</v>
      </c>
      <c r="L51" s="24" t="s">
        <v>27</v>
      </c>
    </row>
    <row r="52" spans="1:12" ht="28.5" x14ac:dyDescent="0.25">
      <c r="A52" s="46">
        <v>4500</v>
      </c>
      <c r="B52" s="33" t="s">
        <v>266</v>
      </c>
      <c r="C52" s="46"/>
      <c r="D52" s="21">
        <f>SUM(D53,D57)</f>
        <v>382026120</v>
      </c>
      <c r="E52" s="21">
        <f>SUM(E53,E57)</f>
        <v>382026120</v>
      </c>
      <c r="F52" s="21" t="s">
        <v>27</v>
      </c>
      <c r="G52" s="21">
        <f>SUM(G53,G57)</f>
        <v>391906120</v>
      </c>
      <c r="H52" s="21">
        <f>SUM(H53,H57)</f>
        <v>391906120</v>
      </c>
      <c r="I52" s="21" t="s">
        <v>27</v>
      </c>
      <c r="J52" s="21">
        <f>SUM(J53,J57)</f>
        <v>278388560</v>
      </c>
      <c r="K52" s="21">
        <f>SUM(K53,K57)</f>
        <v>278388560</v>
      </c>
      <c r="L52" s="21" t="s">
        <v>27</v>
      </c>
    </row>
    <row r="53" spans="1:12" ht="42.75" x14ac:dyDescent="0.25">
      <c r="A53" s="47">
        <v>4530</v>
      </c>
      <c r="B53" s="34" t="s">
        <v>267</v>
      </c>
      <c r="C53" s="47" t="s">
        <v>196</v>
      </c>
      <c r="D53" s="24">
        <f>SUM(D54:D55)</f>
        <v>375925478</v>
      </c>
      <c r="E53" s="24">
        <f>SUM(E54:E55)</f>
        <v>375925478</v>
      </c>
      <c r="F53" s="24" t="s">
        <v>27</v>
      </c>
      <c r="G53" s="24">
        <f>SUM(G54:G55)</f>
        <v>384105478</v>
      </c>
      <c r="H53" s="24">
        <f>SUM(H54:H55)</f>
        <v>384105478</v>
      </c>
      <c r="I53" s="24" t="s">
        <v>27</v>
      </c>
      <c r="J53" s="24">
        <f>SUM(J54:J55)</f>
        <v>273715305</v>
      </c>
      <c r="K53" s="24">
        <f>SUM(K54:K55)</f>
        <v>273715305</v>
      </c>
      <c r="L53" s="24" t="s">
        <v>27</v>
      </c>
    </row>
    <row r="54" spans="1:12" ht="42.75" x14ac:dyDescent="0.25">
      <c r="A54" s="47">
        <v>4531</v>
      </c>
      <c r="B54" s="34" t="s">
        <v>268</v>
      </c>
      <c r="C54" s="47" t="s">
        <v>269</v>
      </c>
      <c r="D54" s="24">
        <f>SUM(E54,F54)</f>
        <v>345062468</v>
      </c>
      <c r="E54" s="24">
        <v>345062468</v>
      </c>
      <c r="F54" s="24" t="s">
        <v>27</v>
      </c>
      <c r="G54" s="24">
        <f>SUM(H54,I54)</f>
        <v>355973378</v>
      </c>
      <c r="H54" s="24">
        <v>355973378</v>
      </c>
      <c r="I54" s="24" t="s">
        <v>27</v>
      </c>
      <c r="J54" s="24">
        <f>SUM(K54,L54)</f>
        <v>256120096</v>
      </c>
      <c r="K54" s="24">
        <v>256120096</v>
      </c>
      <c r="L54" s="24" t="s">
        <v>27</v>
      </c>
    </row>
    <row r="55" spans="1:12" ht="28.5" x14ac:dyDescent="0.25">
      <c r="A55" s="47">
        <v>4533</v>
      </c>
      <c r="B55" s="34" t="s">
        <v>270</v>
      </c>
      <c r="C55" s="47" t="s">
        <v>271</v>
      </c>
      <c r="D55" s="24">
        <f>SUM(D56)</f>
        <v>30863010</v>
      </c>
      <c r="E55" s="24">
        <f>SUM(E56)</f>
        <v>30863010</v>
      </c>
      <c r="F55" s="24" t="s">
        <v>27</v>
      </c>
      <c r="G55" s="24">
        <f>SUM(G56)</f>
        <v>28132100</v>
      </c>
      <c r="H55" s="24">
        <f>SUM(H56)</f>
        <v>28132100</v>
      </c>
      <c r="I55" s="24" t="s">
        <v>27</v>
      </c>
      <c r="J55" s="24">
        <f>SUM(J56)</f>
        <v>17595209</v>
      </c>
      <c r="K55" s="24">
        <f>SUM(K56)</f>
        <v>17595209</v>
      </c>
      <c r="L55" s="24" t="s">
        <v>27</v>
      </c>
    </row>
    <row r="56" spans="1:12" ht="15.75" x14ac:dyDescent="0.25">
      <c r="A56" s="47">
        <v>4536</v>
      </c>
      <c r="B56" s="34" t="s">
        <v>272</v>
      </c>
      <c r="C56" s="47"/>
      <c r="D56" s="24">
        <f>SUM(E56,F56)</f>
        <v>30863010</v>
      </c>
      <c r="E56" s="24">
        <f>30863010</f>
        <v>30863010</v>
      </c>
      <c r="F56" s="24" t="s">
        <v>27</v>
      </c>
      <c r="G56" s="24">
        <f>SUM(H56,I56)</f>
        <v>28132100</v>
      </c>
      <c r="H56" s="24">
        <v>28132100</v>
      </c>
      <c r="I56" s="24" t="s">
        <v>27</v>
      </c>
      <c r="J56" s="24">
        <f>SUM(K56,L56)</f>
        <v>17595209</v>
      </c>
      <c r="K56" s="24">
        <v>17595209</v>
      </c>
      <c r="L56" s="24" t="s">
        <v>27</v>
      </c>
    </row>
    <row r="57" spans="1:12" ht="42.75" x14ac:dyDescent="0.25">
      <c r="A57" s="47">
        <v>4540</v>
      </c>
      <c r="B57" s="34" t="s">
        <v>273</v>
      </c>
      <c r="C57" s="47" t="s">
        <v>196</v>
      </c>
      <c r="D57" s="24">
        <f>SUM(D58:D58)</f>
        <v>6100642</v>
      </c>
      <c r="E57" s="24">
        <f>SUM(E58:E58)</f>
        <v>6100642</v>
      </c>
      <c r="F57" s="24" t="s">
        <v>27</v>
      </c>
      <c r="G57" s="24">
        <f>SUM(G58:G58)</f>
        <v>7800642</v>
      </c>
      <c r="H57" s="24">
        <f>SUM(H58:H58)</f>
        <v>7800642</v>
      </c>
      <c r="I57" s="24" t="s">
        <v>27</v>
      </c>
      <c r="J57" s="24">
        <f>SUM(J58:J58)</f>
        <v>4673255</v>
      </c>
      <c r="K57" s="24">
        <f>SUM(K58:K58)</f>
        <v>4673255</v>
      </c>
      <c r="L57" s="24" t="s">
        <v>27</v>
      </c>
    </row>
    <row r="58" spans="1:12" ht="28.5" x14ac:dyDescent="0.25">
      <c r="A58" s="47">
        <v>4543</v>
      </c>
      <c r="B58" s="34" t="s">
        <v>274</v>
      </c>
      <c r="C58" s="47" t="s">
        <v>275</v>
      </c>
      <c r="D58" s="24">
        <f>SUM(D59)</f>
        <v>6100642</v>
      </c>
      <c r="E58" s="24">
        <f>SUM(E59)</f>
        <v>6100642</v>
      </c>
      <c r="F58" s="24" t="s">
        <v>27</v>
      </c>
      <c r="G58" s="24">
        <f>SUM(G59)</f>
        <v>7800642</v>
      </c>
      <c r="H58" s="24">
        <f>SUM(H59)</f>
        <v>7800642</v>
      </c>
      <c r="I58" s="24" t="s">
        <v>27</v>
      </c>
      <c r="J58" s="24">
        <f>SUM(J59)</f>
        <v>4673255</v>
      </c>
      <c r="K58" s="24">
        <f>SUM(K59)</f>
        <v>4673255</v>
      </c>
      <c r="L58" s="24" t="s">
        <v>27</v>
      </c>
    </row>
    <row r="59" spans="1:12" ht="15.75" x14ac:dyDescent="0.25">
      <c r="A59" s="47">
        <v>4546</v>
      </c>
      <c r="B59" s="34" t="s">
        <v>272</v>
      </c>
      <c r="C59" s="47"/>
      <c r="D59" s="24">
        <f>SUM(E59,F59)</f>
        <v>6100642</v>
      </c>
      <c r="E59" s="24">
        <v>6100642</v>
      </c>
      <c r="F59" s="24" t="s">
        <v>27</v>
      </c>
      <c r="G59" s="24">
        <f>SUM(H59,I59)</f>
        <v>7800642</v>
      </c>
      <c r="H59" s="24">
        <v>7800642</v>
      </c>
      <c r="I59" s="24" t="s">
        <v>27</v>
      </c>
      <c r="J59" s="24">
        <f>SUM(K59,L59)</f>
        <v>4673255</v>
      </c>
      <c r="K59" s="24">
        <v>4673255</v>
      </c>
      <c r="L59" s="24" t="s">
        <v>27</v>
      </c>
    </row>
    <row r="60" spans="1:12" ht="42.75" x14ac:dyDescent="0.25">
      <c r="A60" s="46">
        <v>4600</v>
      </c>
      <c r="B60" s="33" t="s">
        <v>276</v>
      </c>
      <c r="C60" s="46" t="s">
        <v>196</v>
      </c>
      <c r="D60" s="21">
        <f>SUM(D61)</f>
        <v>18192900</v>
      </c>
      <c r="E60" s="21">
        <f>SUM(E61)</f>
        <v>18192900</v>
      </c>
      <c r="F60" s="21" t="s">
        <v>27</v>
      </c>
      <c r="G60" s="21">
        <f>SUM(G61)</f>
        <v>18192900</v>
      </c>
      <c r="H60" s="21">
        <f>SUM(H61)</f>
        <v>18192900</v>
      </c>
      <c r="I60" s="21" t="s">
        <v>27</v>
      </c>
      <c r="J60" s="21">
        <f>SUM(J61)</f>
        <v>2595901</v>
      </c>
      <c r="K60" s="21">
        <f>SUM(K61)</f>
        <v>2595901</v>
      </c>
      <c r="L60" s="21" t="s">
        <v>27</v>
      </c>
    </row>
    <row r="61" spans="1:12" ht="57" x14ac:dyDescent="0.25">
      <c r="A61" s="47">
        <v>4630</v>
      </c>
      <c r="B61" s="34" t="s">
        <v>277</v>
      </c>
      <c r="C61" s="47" t="s">
        <v>196</v>
      </c>
      <c r="D61" s="24">
        <f>SUM(D62:D64)</f>
        <v>18192900</v>
      </c>
      <c r="E61" s="24">
        <f>SUM(E62:E64)</f>
        <v>18192900</v>
      </c>
      <c r="F61" s="24" t="s">
        <v>27</v>
      </c>
      <c r="G61" s="24">
        <f>SUM(G62:G64)</f>
        <v>18192900</v>
      </c>
      <c r="H61" s="24">
        <f>SUM(H62:H64)</f>
        <v>18192900</v>
      </c>
      <c r="I61" s="24" t="s">
        <v>27</v>
      </c>
      <c r="J61" s="24">
        <f>SUM(J62:J64)</f>
        <v>2595901</v>
      </c>
      <c r="K61" s="24">
        <f>SUM(K62:K64)</f>
        <v>2595901</v>
      </c>
      <c r="L61" s="24" t="s">
        <v>27</v>
      </c>
    </row>
    <row r="62" spans="1:12" ht="15.75" x14ac:dyDescent="0.25">
      <c r="A62" s="47">
        <v>4631</v>
      </c>
      <c r="B62" s="34" t="s">
        <v>278</v>
      </c>
      <c r="C62" s="47" t="s">
        <v>279</v>
      </c>
      <c r="D62" s="24">
        <f>SUM(E62,F62)</f>
        <v>1865000</v>
      </c>
      <c r="E62" s="24">
        <v>1865000</v>
      </c>
      <c r="F62" s="24" t="s">
        <v>27</v>
      </c>
      <c r="G62" s="24">
        <f>SUM(H62,I62)</f>
        <v>1865000</v>
      </c>
      <c r="H62" s="24">
        <v>1865000</v>
      </c>
      <c r="I62" s="24" t="s">
        <v>27</v>
      </c>
      <c r="J62" s="24">
        <f>SUM(K62,L62)</f>
        <v>0</v>
      </c>
      <c r="K62" s="24">
        <v>0</v>
      </c>
      <c r="L62" s="24" t="s">
        <v>27</v>
      </c>
    </row>
    <row r="63" spans="1:12" ht="28.5" x14ac:dyDescent="0.25">
      <c r="A63" s="47">
        <v>4632</v>
      </c>
      <c r="B63" s="34" t="s">
        <v>280</v>
      </c>
      <c r="C63" s="47" t="s">
        <v>281</v>
      </c>
      <c r="D63" s="24">
        <f>SUM(E63,F63)</f>
        <v>375000</v>
      </c>
      <c r="E63" s="24">
        <v>375000</v>
      </c>
      <c r="F63" s="24" t="s">
        <v>27</v>
      </c>
      <c r="G63" s="24">
        <f>SUM(H63,I63)</f>
        <v>375000</v>
      </c>
      <c r="H63" s="24">
        <v>375000</v>
      </c>
      <c r="I63" s="24" t="s">
        <v>27</v>
      </c>
      <c r="J63" s="24">
        <f>SUM(K63,L63)</f>
        <v>200000</v>
      </c>
      <c r="K63" s="24">
        <v>200000</v>
      </c>
      <c r="L63" s="24" t="s">
        <v>27</v>
      </c>
    </row>
    <row r="64" spans="1:12" ht="15.75" x14ac:dyDescent="0.25">
      <c r="A64" s="47">
        <v>4634</v>
      </c>
      <c r="B64" s="34" t="s">
        <v>282</v>
      </c>
      <c r="C64" s="47" t="s">
        <v>283</v>
      </c>
      <c r="D64" s="24">
        <f>SUM(E64,F64)</f>
        <v>15952900</v>
      </c>
      <c r="E64" s="24">
        <v>15952900</v>
      </c>
      <c r="F64" s="24" t="s">
        <v>27</v>
      </c>
      <c r="G64" s="24">
        <f>SUM(H64,I64)</f>
        <v>15952900</v>
      </c>
      <c r="H64" s="24">
        <v>15952900</v>
      </c>
      <c r="I64" s="24" t="s">
        <v>27</v>
      </c>
      <c r="J64" s="24">
        <f>SUM(K64,L64)</f>
        <v>2395901</v>
      </c>
      <c r="K64" s="24">
        <v>2395901</v>
      </c>
      <c r="L64" s="24" t="s">
        <v>27</v>
      </c>
    </row>
    <row r="65" spans="1:12" ht="42.75" x14ac:dyDescent="0.25">
      <c r="A65" s="46">
        <v>4700</v>
      </c>
      <c r="B65" s="33" t="s">
        <v>284</v>
      </c>
      <c r="C65" s="46" t="s">
        <v>196</v>
      </c>
      <c r="D65" s="21">
        <f>SUM(D66,D68,D71,D73,D75)</f>
        <v>159991871</v>
      </c>
      <c r="E65" s="21">
        <f>SUM(E66,E68,E71,E73,E75)</f>
        <v>159991871</v>
      </c>
      <c r="F65" s="21">
        <f>SUM(F66,F68,F71,F73,F75)</f>
        <v>0</v>
      </c>
      <c r="G65" s="21">
        <f t="shared" ref="G65:L65" si="14">SUM(G66,G68,G71,G73,G75)</f>
        <v>79863871</v>
      </c>
      <c r="H65" s="21">
        <f t="shared" si="14"/>
        <v>149863871</v>
      </c>
      <c r="I65" s="21">
        <f t="shared" si="14"/>
        <v>0</v>
      </c>
      <c r="J65" s="21">
        <f t="shared" si="14"/>
        <v>508360</v>
      </c>
      <c r="K65" s="21">
        <f t="shared" si="14"/>
        <v>70508360</v>
      </c>
      <c r="L65" s="21">
        <f t="shared" si="14"/>
        <v>0</v>
      </c>
    </row>
    <row r="66" spans="1:12" ht="57" x14ac:dyDescent="0.25">
      <c r="A66" s="47">
        <v>4710</v>
      </c>
      <c r="B66" s="34" t="s">
        <v>285</v>
      </c>
      <c r="C66" s="47" t="s">
        <v>196</v>
      </c>
      <c r="D66" s="24">
        <f>SUM(D67:D67)</f>
        <v>300000</v>
      </c>
      <c r="E66" s="24">
        <f>SUM(E67:E67)</f>
        <v>300000</v>
      </c>
      <c r="F66" s="24" t="s">
        <v>27</v>
      </c>
      <c r="G66" s="24">
        <f>SUM(G67:G67)</f>
        <v>300000</v>
      </c>
      <c r="H66" s="24">
        <f>SUM(H67:H67)</f>
        <v>300000</v>
      </c>
      <c r="I66" s="24" t="s">
        <v>27</v>
      </c>
      <c r="J66" s="24">
        <f>SUM(J67:J67)</f>
        <v>0</v>
      </c>
      <c r="K66" s="24">
        <f>SUM(K67:K67)</f>
        <v>0</v>
      </c>
      <c r="L66" s="24" t="s">
        <v>27</v>
      </c>
    </row>
    <row r="67" spans="1:12" ht="28.5" x14ac:dyDescent="0.25">
      <c r="A67" s="47">
        <v>4712</v>
      </c>
      <c r="B67" s="34" t="s">
        <v>286</v>
      </c>
      <c r="C67" s="47" t="s">
        <v>287</v>
      </c>
      <c r="D67" s="24">
        <f>SUM(E67,F67)</f>
        <v>300000</v>
      </c>
      <c r="E67" s="24">
        <v>300000</v>
      </c>
      <c r="F67" s="24" t="s">
        <v>27</v>
      </c>
      <c r="G67" s="24">
        <f>SUM(H67,I67)</f>
        <v>300000</v>
      </c>
      <c r="H67" s="24">
        <v>300000</v>
      </c>
      <c r="I67" s="24" t="s">
        <v>27</v>
      </c>
      <c r="J67" s="24">
        <f>SUM(K67,L67)</f>
        <v>0</v>
      </c>
      <c r="K67" s="24">
        <v>0</v>
      </c>
      <c r="L67" s="24" t="s">
        <v>27</v>
      </c>
    </row>
    <row r="68" spans="1:12" ht="71.25" x14ac:dyDescent="0.25">
      <c r="A68" s="47">
        <v>4720</v>
      </c>
      <c r="B68" s="34" t="s">
        <v>288</v>
      </c>
      <c r="C68" s="47" t="s">
        <v>196</v>
      </c>
      <c r="D68" s="24">
        <f>SUM(D69:D70)</f>
        <v>1432300</v>
      </c>
      <c r="E68" s="24">
        <f>SUM(E69:E70)</f>
        <v>1432300</v>
      </c>
      <c r="F68" s="24" t="s">
        <v>27</v>
      </c>
      <c r="G68" s="24">
        <f>SUM(G69:G70)</f>
        <v>1432300</v>
      </c>
      <c r="H68" s="24">
        <f>SUM(H69:H70)</f>
        <v>1432300</v>
      </c>
      <c r="I68" s="24" t="s">
        <v>27</v>
      </c>
      <c r="J68" s="24">
        <f>SUM(J69:J70)</f>
        <v>508360</v>
      </c>
      <c r="K68" s="24">
        <f>SUM(K69:K70)</f>
        <v>508360</v>
      </c>
      <c r="L68" s="24" t="s">
        <v>27</v>
      </c>
    </row>
    <row r="69" spans="1:12" ht="15.75" x14ac:dyDescent="0.25">
      <c r="A69" s="47">
        <v>4722</v>
      </c>
      <c r="B69" s="34" t="s">
        <v>289</v>
      </c>
      <c r="C69" s="47" t="s">
        <v>290</v>
      </c>
      <c r="D69" s="24">
        <f>SUM(E69,F69)</f>
        <v>120000</v>
      </c>
      <c r="E69" s="24">
        <v>120000</v>
      </c>
      <c r="F69" s="24" t="s">
        <v>27</v>
      </c>
      <c r="G69" s="24">
        <f>SUM(H69,I69)</f>
        <v>120000</v>
      </c>
      <c r="H69" s="24">
        <v>120000</v>
      </c>
      <c r="I69" s="24" t="s">
        <v>27</v>
      </c>
      <c r="J69" s="24">
        <f>SUM(K69,L69)</f>
        <v>36000</v>
      </c>
      <c r="K69" s="24">
        <v>36000</v>
      </c>
      <c r="L69" s="24" t="s">
        <v>27</v>
      </c>
    </row>
    <row r="70" spans="1:12" ht="15.75" x14ac:dyDescent="0.25">
      <c r="A70" s="47">
        <v>4723</v>
      </c>
      <c r="B70" s="34" t="s">
        <v>291</v>
      </c>
      <c r="C70" s="47" t="s">
        <v>292</v>
      </c>
      <c r="D70" s="24">
        <f>SUM(E70,F70)</f>
        <v>1312300</v>
      </c>
      <c r="E70" s="24">
        <v>1312300</v>
      </c>
      <c r="F70" s="24" t="s">
        <v>27</v>
      </c>
      <c r="G70" s="24">
        <f>SUM(H70,I70)</f>
        <v>1312300</v>
      </c>
      <c r="H70" s="24">
        <v>1312300</v>
      </c>
      <c r="I70" s="24" t="s">
        <v>27</v>
      </c>
      <c r="J70" s="24">
        <f>SUM(K70,L70)</f>
        <v>472360</v>
      </c>
      <c r="K70" s="24">
        <v>472360</v>
      </c>
      <c r="L70" s="24" t="s">
        <v>27</v>
      </c>
    </row>
    <row r="71" spans="1:12" ht="57" x14ac:dyDescent="0.25">
      <c r="A71" s="47">
        <v>4740</v>
      </c>
      <c r="B71" s="34" t="s">
        <v>293</v>
      </c>
      <c r="C71" s="47" t="s">
        <v>196</v>
      </c>
      <c r="D71" s="24">
        <f>SUM(D72:D72)</f>
        <v>1100000</v>
      </c>
      <c r="E71" s="24">
        <f>SUM(E72:E72)</f>
        <v>1100000</v>
      </c>
      <c r="F71" s="24" t="s">
        <v>27</v>
      </c>
      <c r="G71" s="24">
        <f>SUM(G72:G72)</f>
        <v>1100000</v>
      </c>
      <c r="H71" s="24">
        <f>SUM(H72:H72)</f>
        <v>1100000</v>
      </c>
      <c r="I71" s="24" t="s">
        <v>27</v>
      </c>
      <c r="J71" s="24">
        <f>SUM(J72:J72)</f>
        <v>0</v>
      </c>
      <c r="K71" s="24">
        <f>SUM(K72:K72)</f>
        <v>0</v>
      </c>
      <c r="L71" s="24" t="s">
        <v>27</v>
      </c>
    </row>
    <row r="72" spans="1:12" ht="28.5" x14ac:dyDescent="0.25">
      <c r="A72" s="47">
        <v>4741</v>
      </c>
      <c r="B72" s="34" t="s">
        <v>294</v>
      </c>
      <c r="C72" s="47" t="s">
        <v>295</v>
      </c>
      <c r="D72" s="24">
        <f>SUM(E72,F72)</f>
        <v>1100000</v>
      </c>
      <c r="E72" s="24">
        <v>1100000</v>
      </c>
      <c r="F72" s="24" t="s">
        <v>27</v>
      </c>
      <c r="G72" s="24">
        <f>SUM(H72,I72)</f>
        <v>1100000</v>
      </c>
      <c r="H72" s="24">
        <v>1100000</v>
      </c>
      <c r="I72" s="24" t="s">
        <v>27</v>
      </c>
      <c r="J72" s="24">
        <f>SUM(K72,L72)</f>
        <v>0</v>
      </c>
      <c r="K72" s="24">
        <v>0</v>
      </c>
      <c r="L72" s="24" t="s">
        <v>27</v>
      </c>
    </row>
    <row r="73" spans="1:12" ht="15.75" x14ac:dyDescent="0.25">
      <c r="A73" s="47">
        <v>4760</v>
      </c>
      <c r="B73" s="34" t="s">
        <v>296</v>
      </c>
      <c r="C73" s="47" t="s">
        <v>196</v>
      </c>
      <c r="D73" s="24">
        <f>SUM(D74)</f>
        <v>12000000</v>
      </c>
      <c r="E73" s="24">
        <f>SUM(E74)</f>
        <v>12000000</v>
      </c>
      <c r="F73" s="24" t="s">
        <v>27</v>
      </c>
      <c r="G73" s="24">
        <f>SUM(G74)</f>
        <v>12000000</v>
      </c>
      <c r="H73" s="24">
        <f>SUM(H74)</f>
        <v>12000000</v>
      </c>
      <c r="I73" s="24" t="s">
        <v>27</v>
      </c>
      <c r="J73" s="24">
        <f>SUM(J74)</f>
        <v>0</v>
      </c>
      <c r="K73" s="24">
        <f>SUM(K74)</f>
        <v>0</v>
      </c>
      <c r="L73" s="24" t="s">
        <v>27</v>
      </c>
    </row>
    <row r="74" spans="1:12" ht="15.75" x14ac:dyDescent="0.25">
      <c r="A74" s="47">
        <v>4761</v>
      </c>
      <c r="B74" s="34" t="s">
        <v>297</v>
      </c>
      <c r="C74" s="47" t="s">
        <v>298</v>
      </c>
      <c r="D74" s="24">
        <f>SUM(E74,F74)</f>
        <v>12000000</v>
      </c>
      <c r="E74" s="24">
        <v>12000000</v>
      </c>
      <c r="F74" s="24" t="s">
        <v>27</v>
      </c>
      <c r="G74" s="24">
        <f>SUM(H74,I74)</f>
        <v>12000000</v>
      </c>
      <c r="H74" s="24">
        <v>12000000</v>
      </c>
      <c r="I74" s="24" t="s">
        <v>27</v>
      </c>
      <c r="J74" s="24">
        <f>SUM(K74,L74)</f>
        <v>0</v>
      </c>
      <c r="K74" s="24">
        <v>0</v>
      </c>
      <c r="L74" s="24" t="s">
        <v>27</v>
      </c>
    </row>
    <row r="75" spans="1:12" ht="15.75" x14ac:dyDescent="0.25">
      <c r="A75" s="47">
        <v>4770</v>
      </c>
      <c r="B75" s="34" t="s">
        <v>299</v>
      </c>
      <c r="C75" s="47" t="s">
        <v>196</v>
      </c>
      <c r="D75" s="24">
        <f t="shared" ref="D75:L75" si="15">SUM(D76)</f>
        <v>145159571</v>
      </c>
      <c r="E75" s="24">
        <f t="shared" si="15"/>
        <v>145159571</v>
      </c>
      <c r="F75" s="24">
        <f t="shared" si="15"/>
        <v>0</v>
      </c>
      <c r="G75" s="24">
        <f t="shared" si="15"/>
        <v>65031571</v>
      </c>
      <c r="H75" s="24">
        <f t="shared" si="15"/>
        <v>135031571</v>
      </c>
      <c r="I75" s="24">
        <f t="shared" si="15"/>
        <v>0</v>
      </c>
      <c r="J75" s="24">
        <f t="shared" si="15"/>
        <v>0</v>
      </c>
      <c r="K75" s="24">
        <f t="shared" si="15"/>
        <v>70000000</v>
      </c>
      <c r="L75" s="24">
        <f t="shared" si="15"/>
        <v>0</v>
      </c>
    </row>
    <row r="76" spans="1:12" ht="15.75" x14ac:dyDescent="0.25">
      <c r="A76" s="47">
        <v>4771</v>
      </c>
      <c r="B76" s="34" t="s">
        <v>300</v>
      </c>
      <c r="C76" s="47" t="s">
        <v>301</v>
      </c>
      <c r="D76" s="24">
        <v>145159571</v>
      </c>
      <c r="E76" s="24">
        <v>145159571</v>
      </c>
      <c r="F76" s="24">
        <v>0</v>
      </c>
      <c r="G76" s="24">
        <v>65031571</v>
      </c>
      <c r="H76" s="24">
        <v>135031571</v>
      </c>
      <c r="I76" s="24">
        <v>0</v>
      </c>
      <c r="J76" s="24">
        <v>0</v>
      </c>
      <c r="K76" s="24">
        <v>70000000</v>
      </c>
      <c r="L76" s="24">
        <v>0</v>
      </c>
    </row>
    <row r="77" spans="1:12" ht="42.75" x14ac:dyDescent="0.25">
      <c r="A77" s="47">
        <v>4772</v>
      </c>
      <c r="B77" s="34" t="s">
        <v>302</v>
      </c>
      <c r="C77" s="47" t="s">
        <v>196</v>
      </c>
      <c r="D77" s="24">
        <f>SUM(E77,F77)</f>
        <v>0</v>
      </c>
      <c r="E77" s="24">
        <v>0</v>
      </c>
      <c r="F77" s="24" t="s">
        <v>27</v>
      </c>
      <c r="G77" s="24">
        <f>SUM(H77,I77)</f>
        <v>70000000</v>
      </c>
      <c r="H77" s="24">
        <v>70000000</v>
      </c>
      <c r="I77" s="24" t="s">
        <v>27</v>
      </c>
      <c r="J77" s="24">
        <f>SUM(K77,L77)</f>
        <v>70000000</v>
      </c>
      <c r="K77" s="24">
        <v>70000000</v>
      </c>
      <c r="L77" s="24" t="s">
        <v>27</v>
      </c>
    </row>
    <row r="78" spans="1:12" ht="42.75" x14ac:dyDescent="0.25">
      <c r="A78" s="48">
        <v>5000</v>
      </c>
      <c r="B78" s="49" t="s">
        <v>303</v>
      </c>
      <c r="C78" s="48" t="s">
        <v>196</v>
      </c>
      <c r="D78" s="50">
        <f>SUM(D79)</f>
        <v>250308510</v>
      </c>
      <c r="E78" s="50" t="s">
        <v>27</v>
      </c>
      <c r="F78" s="50">
        <f>SUM(F79)</f>
        <v>250308510</v>
      </c>
      <c r="G78" s="50">
        <f t="shared" ref="G78" si="16">SUM(G79)</f>
        <v>320308510</v>
      </c>
      <c r="H78" s="50" t="s">
        <v>27</v>
      </c>
      <c r="I78" s="50">
        <f t="shared" ref="I78:J78" si="17">SUM(I79)</f>
        <v>320308510</v>
      </c>
      <c r="J78" s="50">
        <f t="shared" si="17"/>
        <v>33440926</v>
      </c>
      <c r="K78" s="50" t="s">
        <v>27</v>
      </c>
      <c r="L78" s="50">
        <f t="shared" ref="L78" si="18">SUM(L79)</f>
        <v>33440926</v>
      </c>
    </row>
    <row r="79" spans="1:12" ht="28.5" x14ac:dyDescent="0.25">
      <c r="A79" s="46">
        <v>5100</v>
      </c>
      <c r="B79" s="33" t="s">
        <v>304</v>
      </c>
      <c r="C79" s="46" t="s">
        <v>196</v>
      </c>
      <c r="D79" s="21">
        <f>SUM(D80,D83,D87)</f>
        <v>250308510</v>
      </c>
      <c r="E79" s="21" t="s">
        <v>27</v>
      </c>
      <c r="F79" s="21">
        <f>SUM(F80,F83,F87)</f>
        <v>250308510</v>
      </c>
      <c r="G79" s="21">
        <f>SUM(G80,G83,G87)</f>
        <v>320308510</v>
      </c>
      <c r="H79" s="21" t="s">
        <v>27</v>
      </c>
      <c r="I79" s="21">
        <f>SUM(I80,I83,I87)</f>
        <v>320308510</v>
      </c>
      <c r="J79" s="21">
        <f>SUM(J80,J83,J87)</f>
        <v>33440926</v>
      </c>
      <c r="K79" s="21" t="s">
        <v>27</v>
      </c>
      <c r="L79" s="21">
        <f>SUM(L80,L83,L87)</f>
        <v>33440926</v>
      </c>
    </row>
    <row r="80" spans="1:12" ht="28.5" x14ac:dyDescent="0.25">
      <c r="A80" s="47">
        <v>5110</v>
      </c>
      <c r="B80" s="34" t="s">
        <v>305</v>
      </c>
      <c r="C80" s="47" t="s">
        <v>196</v>
      </c>
      <c r="D80" s="24">
        <f>SUM(D81:D82)</f>
        <v>155308510</v>
      </c>
      <c r="E80" s="24" t="s">
        <v>27</v>
      </c>
      <c r="F80" s="24">
        <f>SUM(F81:F82)</f>
        <v>155308510</v>
      </c>
      <c r="G80" s="24">
        <f>SUM(G81:G82)</f>
        <v>214508510</v>
      </c>
      <c r="H80" s="24" t="s">
        <v>27</v>
      </c>
      <c r="I80" s="24">
        <f>SUM(I81:I82)</f>
        <v>214508510</v>
      </c>
      <c r="J80" s="24">
        <f>SUM(J81:J82)</f>
        <v>22979586</v>
      </c>
      <c r="K80" s="24" t="s">
        <v>27</v>
      </c>
      <c r="L80" s="24">
        <f>SUM(L81:L82)</f>
        <v>22979586</v>
      </c>
    </row>
    <row r="81" spans="1:12" ht="15.75" x14ac:dyDescent="0.25">
      <c r="A81" s="47">
        <v>5112</v>
      </c>
      <c r="B81" s="34" t="s">
        <v>306</v>
      </c>
      <c r="C81" s="47" t="s">
        <v>307</v>
      </c>
      <c r="D81" s="24">
        <f>SUM(E81,F81)</f>
        <v>60000000</v>
      </c>
      <c r="E81" s="24" t="s">
        <v>27</v>
      </c>
      <c r="F81" s="24">
        <v>60000000</v>
      </c>
      <c r="G81" s="24">
        <f>SUM(H81,I81)</f>
        <v>125800000</v>
      </c>
      <c r="H81" s="24" t="s">
        <v>27</v>
      </c>
      <c r="I81" s="24">
        <v>125800000</v>
      </c>
      <c r="J81" s="24">
        <f>SUM(K81,L81)</f>
        <v>3982000</v>
      </c>
      <c r="K81" s="24" t="s">
        <v>27</v>
      </c>
      <c r="L81" s="24">
        <v>3982000</v>
      </c>
    </row>
    <row r="82" spans="1:12" ht="28.5" x14ac:dyDescent="0.25">
      <c r="A82" s="47">
        <v>5113</v>
      </c>
      <c r="B82" s="34" t="s">
        <v>308</v>
      </c>
      <c r="C82" s="47" t="s">
        <v>309</v>
      </c>
      <c r="D82" s="24">
        <f>SUM(E82,F82)</f>
        <v>95308510</v>
      </c>
      <c r="E82" s="24" t="s">
        <v>27</v>
      </c>
      <c r="F82" s="24">
        <v>95308510</v>
      </c>
      <c r="G82" s="24">
        <f>SUM(H82,I82)</f>
        <v>88708510</v>
      </c>
      <c r="H82" s="24" t="s">
        <v>27</v>
      </c>
      <c r="I82" s="24">
        <v>88708510</v>
      </c>
      <c r="J82" s="24">
        <f>SUM(K82,L82)</f>
        <v>18997586</v>
      </c>
      <c r="K82" s="24" t="s">
        <v>27</v>
      </c>
      <c r="L82" s="24">
        <v>18997586</v>
      </c>
    </row>
    <row r="83" spans="1:12" ht="28.5" x14ac:dyDescent="0.25">
      <c r="A83" s="47">
        <v>5120</v>
      </c>
      <c r="B83" s="34" t="s">
        <v>310</v>
      </c>
      <c r="C83" s="47" t="s">
        <v>196</v>
      </c>
      <c r="D83" s="24">
        <f>SUM(D84:D86)</f>
        <v>95000000</v>
      </c>
      <c r="E83" s="24" t="s">
        <v>27</v>
      </c>
      <c r="F83" s="24">
        <f>SUM(F84:F86)</f>
        <v>95000000</v>
      </c>
      <c r="G83" s="24">
        <f>SUM(G84:G86)</f>
        <v>99000000</v>
      </c>
      <c r="H83" s="24" t="s">
        <v>27</v>
      </c>
      <c r="I83" s="24">
        <f>SUM(I84:I86)</f>
        <v>99000000</v>
      </c>
      <c r="J83" s="24">
        <f>SUM(J84:J86)</f>
        <v>3661340</v>
      </c>
      <c r="K83" s="24" t="s">
        <v>27</v>
      </c>
      <c r="L83" s="24">
        <f>SUM(L84:L86)</f>
        <v>3661340</v>
      </c>
    </row>
    <row r="84" spans="1:12" ht="15.75" x14ac:dyDescent="0.25">
      <c r="A84" s="47">
        <v>5121</v>
      </c>
      <c r="B84" s="34" t="s">
        <v>311</v>
      </c>
      <c r="C84" s="47" t="s">
        <v>312</v>
      </c>
      <c r="D84" s="24">
        <f>SUM(E84,F84)</f>
        <v>2000000</v>
      </c>
      <c r="E84" s="24" t="s">
        <v>27</v>
      </c>
      <c r="F84" s="24">
        <v>2000000</v>
      </c>
      <c r="G84" s="24">
        <f>SUM(H84,I84)</f>
        <v>2000000</v>
      </c>
      <c r="H84" s="24" t="s">
        <v>27</v>
      </c>
      <c r="I84" s="24">
        <v>2000000</v>
      </c>
      <c r="J84" s="24">
        <f>SUM(K84,L84)</f>
        <v>950000</v>
      </c>
      <c r="K84" s="24" t="s">
        <v>27</v>
      </c>
      <c r="L84" s="24">
        <v>950000</v>
      </c>
    </row>
    <row r="85" spans="1:12" ht="15.75" x14ac:dyDescent="0.25">
      <c r="A85" s="47">
        <v>5122</v>
      </c>
      <c r="B85" s="34" t="s">
        <v>313</v>
      </c>
      <c r="C85" s="47" t="s">
        <v>314</v>
      </c>
      <c r="D85" s="24">
        <f>SUM(E85,F85)</f>
        <v>5000000</v>
      </c>
      <c r="E85" s="24" t="s">
        <v>27</v>
      </c>
      <c r="F85" s="24">
        <v>5000000</v>
      </c>
      <c r="G85" s="24">
        <f>SUM(H85,I85)</f>
        <v>5500000</v>
      </c>
      <c r="H85" s="24" t="s">
        <v>27</v>
      </c>
      <c r="I85" s="24">
        <v>5500000</v>
      </c>
      <c r="J85" s="24">
        <f>SUM(K85,L85)</f>
        <v>621340</v>
      </c>
      <c r="K85" s="24" t="s">
        <v>27</v>
      </c>
      <c r="L85" s="24">
        <v>621340</v>
      </c>
    </row>
    <row r="86" spans="1:12" ht="15.75" x14ac:dyDescent="0.25">
      <c r="A86" s="47">
        <v>5123</v>
      </c>
      <c r="B86" s="34" t="s">
        <v>315</v>
      </c>
      <c r="C86" s="47" t="s">
        <v>316</v>
      </c>
      <c r="D86" s="24">
        <f>SUM(E86,F86)</f>
        <v>88000000</v>
      </c>
      <c r="E86" s="24" t="s">
        <v>27</v>
      </c>
      <c r="F86" s="24">
        <v>88000000</v>
      </c>
      <c r="G86" s="24">
        <f>SUM(H86,I86)</f>
        <v>91500000</v>
      </c>
      <c r="H86" s="24" t="s">
        <v>27</v>
      </c>
      <c r="I86" s="24">
        <v>91500000</v>
      </c>
      <c r="J86" s="24">
        <f>SUM(K86,L86)</f>
        <v>2090000</v>
      </c>
      <c r="K86" s="24" t="s">
        <v>27</v>
      </c>
      <c r="L86" s="24">
        <v>2090000</v>
      </c>
    </row>
    <row r="87" spans="1:12" ht="28.5" x14ac:dyDescent="0.25">
      <c r="A87" s="47">
        <v>5130</v>
      </c>
      <c r="B87" s="34" t="s">
        <v>317</v>
      </c>
      <c r="C87" s="47" t="s">
        <v>196</v>
      </c>
      <c r="D87" s="24">
        <f>SUM(D88:D88)</f>
        <v>0</v>
      </c>
      <c r="E87" s="24" t="s">
        <v>27</v>
      </c>
      <c r="F87" s="24">
        <f>SUM(F88:F88)</f>
        <v>0</v>
      </c>
      <c r="G87" s="24">
        <f>SUM(G88:G88)</f>
        <v>6800000</v>
      </c>
      <c r="H87" s="24" t="s">
        <v>27</v>
      </c>
      <c r="I87" s="24">
        <f>SUM(I88:I88)</f>
        <v>6800000</v>
      </c>
      <c r="J87" s="24">
        <f>SUM(J88:J88)</f>
        <v>6800000</v>
      </c>
      <c r="K87" s="24" t="s">
        <v>27</v>
      </c>
      <c r="L87" s="24">
        <f>SUM(L88:L88)</f>
        <v>6800000</v>
      </c>
    </row>
    <row r="88" spans="1:12" ht="15.75" x14ac:dyDescent="0.25">
      <c r="A88" s="47">
        <v>5131</v>
      </c>
      <c r="B88" s="34" t="s">
        <v>318</v>
      </c>
      <c r="C88" s="47" t="s">
        <v>319</v>
      </c>
      <c r="D88" s="24">
        <f>SUM(E88,F88)</f>
        <v>0</v>
      </c>
      <c r="E88" s="24" t="s">
        <v>27</v>
      </c>
      <c r="F88" s="24">
        <v>0</v>
      </c>
      <c r="G88" s="24">
        <f>SUM(H88,I88)</f>
        <v>6800000</v>
      </c>
      <c r="H88" s="24" t="s">
        <v>27</v>
      </c>
      <c r="I88" s="24">
        <v>6800000</v>
      </c>
      <c r="J88" s="24">
        <f>SUM(K88,L88)</f>
        <v>6800000</v>
      </c>
      <c r="K88" s="24" t="s">
        <v>27</v>
      </c>
      <c r="L88" s="24">
        <v>6800000</v>
      </c>
    </row>
    <row r="89" spans="1:12" ht="42.75" x14ac:dyDescent="0.25">
      <c r="A89" s="48">
        <v>6000</v>
      </c>
      <c r="B89" s="49" t="s">
        <v>320</v>
      </c>
      <c r="C89" s="48" t="s">
        <v>196</v>
      </c>
      <c r="D89" s="50">
        <f>SUM(D90,D92)</f>
        <v>-83808600.799999997</v>
      </c>
      <c r="E89" s="50" t="s">
        <v>27</v>
      </c>
      <c r="F89" s="50">
        <f>SUM(F90,F92)</f>
        <v>-83808600.799999997</v>
      </c>
      <c r="G89" s="50">
        <f t="shared" ref="G89" si="19">SUM(G90,G92)</f>
        <v>-83808600.799999997</v>
      </c>
      <c r="H89" s="50" t="s">
        <v>27</v>
      </c>
      <c r="I89" s="50">
        <f t="shared" ref="I89:J89" si="20">SUM(I90,I92)</f>
        <v>-83808600.799999997</v>
      </c>
      <c r="J89" s="50">
        <f t="shared" si="20"/>
        <v>-5759031</v>
      </c>
      <c r="K89" s="50" t="s">
        <v>27</v>
      </c>
      <c r="L89" s="50">
        <f t="shared" ref="L89" si="21">SUM(L90,L92)</f>
        <v>-5759031</v>
      </c>
    </row>
    <row r="90" spans="1:12" ht="28.5" x14ac:dyDescent="0.25">
      <c r="A90" s="47">
        <v>6100</v>
      </c>
      <c r="B90" s="34" t="s">
        <v>321</v>
      </c>
      <c r="C90" s="47" t="s">
        <v>196</v>
      </c>
      <c r="D90" s="24">
        <f>SUM(D91:D91)</f>
        <v>0</v>
      </c>
      <c r="E90" s="24" t="s">
        <v>27</v>
      </c>
      <c r="F90" s="24">
        <f>SUM(F91:F91)</f>
        <v>0</v>
      </c>
      <c r="G90" s="24">
        <f>SUM(G91:G91)</f>
        <v>0</v>
      </c>
      <c r="H90" s="24" t="s">
        <v>27</v>
      </c>
      <c r="I90" s="24">
        <f>SUM(I91:I91)</f>
        <v>0</v>
      </c>
      <c r="J90" s="24">
        <f>SUM(J91:J91)</f>
        <v>-69105</v>
      </c>
      <c r="K90" s="24" t="s">
        <v>27</v>
      </c>
      <c r="L90" s="24">
        <f>SUM(L91:L91)</f>
        <v>-69105</v>
      </c>
    </row>
    <row r="91" spans="1:12" ht="28.5" x14ac:dyDescent="0.25">
      <c r="A91" s="47">
        <v>6130</v>
      </c>
      <c r="B91" s="34" t="s">
        <v>322</v>
      </c>
      <c r="C91" s="47" t="s">
        <v>323</v>
      </c>
      <c r="D91" s="24">
        <f>SUM(E91,F91)</f>
        <v>0</v>
      </c>
      <c r="E91" s="24" t="s">
        <v>27</v>
      </c>
      <c r="F91" s="24">
        <v>0</v>
      </c>
      <c r="G91" s="24">
        <f>SUM(H91,I91)</f>
        <v>0</v>
      </c>
      <c r="H91" s="24" t="s">
        <v>27</v>
      </c>
      <c r="I91" s="24">
        <v>0</v>
      </c>
      <c r="J91" s="24">
        <f>SUM(K91,L91)</f>
        <v>-69105</v>
      </c>
      <c r="K91" s="24" t="s">
        <v>27</v>
      </c>
      <c r="L91" s="24">
        <v>-69105</v>
      </c>
    </row>
    <row r="92" spans="1:12" ht="42.75" x14ac:dyDescent="0.25">
      <c r="A92" s="47">
        <v>6400</v>
      </c>
      <c r="B92" s="34" t="s">
        <v>324</v>
      </c>
      <c r="C92" s="47" t="s">
        <v>196</v>
      </c>
      <c r="D92" s="24">
        <f>SUM(D93:D93)</f>
        <v>-83808600.799999997</v>
      </c>
      <c r="E92" s="24" t="s">
        <v>27</v>
      </c>
      <c r="F92" s="24">
        <f>SUM(F93:F93)</f>
        <v>-83808600.799999997</v>
      </c>
      <c r="G92" s="24">
        <f>SUM(G93:G93)</f>
        <v>-83808600.799999997</v>
      </c>
      <c r="H92" s="24" t="s">
        <v>27</v>
      </c>
      <c r="I92" s="24">
        <f>SUM(I93:I93)</f>
        <v>-83808600.799999997</v>
      </c>
      <c r="J92" s="24">
        <f>SUM(J93:J93)</f>
        <v>-5689926</v>
      </c>
      <c r="K92" s="24" t="s">
        <v>27</v>
      </c>
      <c r="L92" s="24">
        <f>SUM(L93:L93)</f>
        <v>-5689926</v>
      </c>
    </row>
    <row r="93" spans="1:12" ht="15.75" x14ac:dyDescent="0.25">
      <c r="A93" s="47">
        <v>6410</v>
      </c>
      <c r="B93" s="34" t="s">
        <v>325</v>
      </c>
      <c r="C93" s="47" t="s">
        <v>326</v>
      </c>
      <c r="D93" s="24">
        <f>SUM(E93,F93)</f>
        <v>-83808600.799999997</v>
      </c>
      <c r="E93" s="24" t="s">
        <v>27</v>
      </c>
      <c r="F93" s="24">
        <v>-83808600.799999997</v>
      </c>
      <c r="G93" s="24">
        <f>SUM(H93,I93)</f>
        <v>-83808600.799999997</v>
      </c>
      <c r="H93" s="24" t="s">
        <v>27</v>
      </c>
      <c r="I93" s="24">
        <v>-83808600.799999997</v>
      </c>
      <c r="J93" s="24">
        <f>SUM(K93,L93)</f>
        <v>-5689926</v>
      </c>
      <c r="K93" s="24" t="s">
        <v>27</v>
      </c>
      <c r="L93" s="24">
        <v>-5689926</v>
      </c>
    </row>
    <row r="94" spans="1:12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</row>
  </sheetData>
  <mergeCells count="16">
    <mergeCell ref="K7:L7"/>
    <mergeCell ref="A1:L1"/>
    <mergeCell ref="A2:L2"/>
    <mergeCell ref="A3:L3"/>
    <mergeCell ref="A4:L4"/>
    <mergeCell ref="A6:A7"/>
    <mergeCell ref="B6:B8"/>
    <mergeCell ref="C6:C8"/>
    <mergeCell ref="D6:F6"/>
    <mergeCell ref="G6:I6"/>
    <mergeCell ref="J6:L6"/>
    <mergeCell ref="D7:D8"/>
    <mergeCell ref="E7:F7"/>
    <mergeCell ref="G7:G8"/>
    <mergeCell ref="H7:I7"/>
    <mergeCell ref="J7:J8"/>
  </mergeCells>
  <pageMargins left="0.7" right="0.7" top="0.75" bottom="0.75" header="0.3" footer="0.3"/>
  <pageSetup paperSize="9" scale="36" orientation="portrait" verticalDpi="0" r:id="rId1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activeCell="A2" sqref="A2:K2"/>
    </sheetView>
  </sheetViews>
  <sheetFormatPr defaultRowHeight="15" x14ac:dyDescent="0.25"/>
  <cols>
    <col min="1" max="1" width="7.5703125" style="7" customWidth="1"/>
    <col min="2" max="2" width="47.5703125" style="7" customWidth="1"/>
    <col min="3" max="3" width="20.7109375" style="7" customWidth="1"/>
    <col min="4" max="11" width="19" style="7" customWidth="1"/>
  </cols>
  <sheetData>
    <row r="1" spans="1:11" ht="18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8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18" x14ac:dyDescent="0.25">
      <c r="A4" s="75" t="s">
        <v>9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.75" x14ac:dyDescent="0.25">
      <c r="A6" s="92" t="s">
        <v>10</v>
      </c>
      <c r="B6" s="93"/>
      <c r="C6" s="93" t="s">
        <v>14</v>
      </c>
      <c r="D6" s="93"/>
      <c r="E6" s="93"/>
      <c r="F6" s="93" t="s">
        <v>15</v>
      </c>
      <c r="G6" s="93"/>
      <c r="H6" s="93"/>
      <c r="I6" s="93" t="s">
        <v>16</v>
      </c>
      <c r="J6" s="93"/>
      <c r="K6" s="93"/>
    </row>
    <row r="7" spans="1:11" ht="15.75" x14ac:dyDescent="0.25">
      <c r="A7" s="92"/>
      <c r="B7" s="93"/>
      <c r="C7" s="52" t="s">
        <v>13</v>
      </c>
      <c r="D7" s="92" t="s">
        <v>327</v>
      </c>
      <c r="E7" s="92"/>
      <c r="F7" s="52" t="s">
        <v>13</v>
      </c>
      <c r="G7" s="92" t="s">
        <v>17</v>
      </c>
      <c r="H7" s="92"/>
      <c r="I7" s="52" t="s">
        <v>13</v>
      </c>
      <c r="J7" s="92" t="s">
        <v>17</v>
      </c>
      <c r="K7" s="92"/>
    </row>
    <row r="8" spans="1:11" ht="31.5" x14ac:dyDescent="0.25">
      <c r="A8" s="52" t="s">
        <v>18</v>
      </c>
      <c r="B8" s="93"/>
      <c r="C8" s="52" t="s">
        <v>328</v>
      </c>
      <c r="D8" s="53" t="s">
        <v>101</v>
      </c>
      <c r="E8" s="53" t="s">
        <v>102</v>
      </c>
      <c r="F8" s="52" t="s">
        <v>329</v>
      </c>
      <c r="G8" s="53" t="s">
        <v>101</v>
      </c>
      <c r="H8" s="53" t="s">
        <v>102</v>
      </c>
      <c r="I8" s="52" t="s">
        <v>330</v>
      </c>
      <c r="J8" s="53" t="s">
        <v>101</v>
      </c>
      <c r="K8" s="53" t="s">
        <v>102</v>
      </c>
    </row>
    <row r="9" spans="1:11" ht="15.75" x14ac:dyDescent="0.25">
      <c r="A9" s="54">
        <v>1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4">
        <v>10</v>
      </c>
      <c r="K9" s="54">
        <v>11</v>
      </c>
    </row>
    <row r="10" spans="1:11" ht="31.5" x14ac:dyDescent="0.25">
      <c r="A10" s="19">
        <v>7000</v>
      </c>
      <c r="B10" s="20" t="s">
        <v>331</v>
      </c>
      <c r="C10" s="21">
        <f>SUM(D10:E10)</f>
        <v>-104956525.09999996</v>
      </c>
      <c r="D10" s="21">
        <f>[1]Ekamutner!E10-[1]Gorcarnakan_caxs!G10</f>
        <v>-84121615.899999976</v>
      </c>
      <c r="E10" s="21">
        <f>[1]Ekamutner!F10-[1]Gorcarnakan_caxs!H10</f>
        <v>-20834909.199999988</v>
      </c>
      <c r="F10" s="21">
        <f>SUM(G10:H10)</f>
        <v>-104956525.09999996</v>
      </c>
      <c r="G10" s="21">
        <f>[1]Ekamutner!H10-[1]Gorcarnakan_caxs!J10</f>
        <v>-84121615.899999976</v>
      </c>
      <c r="H10" s="21">
        <f>[1]Ekamutner!I10-[1]Gorcarnakan_caxs!K10</f>
        <v>-20834909.199999988</v>
      </c>
      <c r="I10" s="21">
        <f>J10+K10</f>
        <v>71448452.099999994</v>
      </c>
      <c r="J10" s="21">
        <f>-[1]Dificiti_caxs!K10</f>
        <v>29130347.099999994</v>
      </c>
      <c r="K10" s="21">
        <f>[1]Dificiti_caxs!L10*-1</f>
        <v>42318105</v>
      </c>
    </row>
    <row r="11" spans="1:11" ht="15.75" x14ac:dyDescent="0.25">
      <c r="A11" s="55"/>
      <c r="B11" s="55"/>
      <c r="C11" s="55"/>
      <c r="D11" s="55"/>
      <c r="E11" s="55"/>
      <c r="F11" s="55"/>
      <c r="G11" s="55"/>
      <c r="H11" s="55"/>
      <c r="I11" s="56">
        <f>J11+K11</f>
        <v>-176404977.19999996</v>
      </c>
      <c r="J11" s="56">
        <f>D10-J10</f>
        <v>-113251962.99999997</v>
      </c>
      <c r="K11" s="56">
        <f>E10-K10</f>
        <v>-63153014.199999988</v>
      </c>
    </row>
    <row r="14" spans="1:11" ht="18" x14ac:dyDescent="0.25">
      <c r="A14" s="26"/>
    </row>
  </sheetData>
  <mergeCells count="11">
    <mergeCell ref="J7:K7"/>
    <mergeCell ref="A1:K1"/>
    <mergeCell ref="A2:K2"/>
    <mergeCell ref="A4:K4"/>
    <mergeCell ref="A6:A7"/>
    <mergeCell ref="B6:B8"/>
    <mergeCell ref="C6:E6"/>
    <mergeCell ref="F6:H6"/>
    <mergeCell ref="I6:K6"/>
    <mergeCell ref="D7:E7"/>
    <mergeCell ref="G7:H7"/>
  </mergeCells>
  <pageMargins left="0.7" right="0.7" top="0.75" bottom="0.75" header="0.3" footer="0.3"/>
  <pageSetup paperSize="9" scale="3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view="pageBreakPreview" zoomScale="60" zoomScaleNormal="100" workbookViewId="0">
      <selection activeCell="A2" sqref="A2:K2"/>
    </sheetView>
  </sheetViews>
  <sheetFormatPr defaultRowHeight="15" x14ac:dyDescent="0.25"/>
  <cols>
    <col min="1" max="1" width="7.5703125" style="7" customWidth="1"/>
    <col min="2" max="2" width="47.5703125" style="7" customWidth="1"/>
    <col min="3" max="3" width="9.5703125" style="7" customWidth="1"/>
    <col min="4" max="12" width="19" style="7" customWidth="1"/>
  </cols>
  <sheetData>
    <row r="1" spans="1:12" ht="18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8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8" x14ac:dyDescent="0.25">
      <c r="A3" s="75" t="s">
        <v>332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8" x14ac:dyDescent="0.25">
      <c r="A4" s="75" t="s">
        <v>359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5.75" x14ac:dyDescent="0.25">
      <c r="A6" s="92" t="s">
        <v>333</v>
      </c>
      <c r="B6" s="92" t="s">
        <v>334</v>
      </c>
      <c r="C6" s="57"/>
      <c r="D6" s="93" t="s">
        <v>335</v>
      </c>
      <c r="E6" s="93"/>
      <c r="F6" s="93"/>
      <c r="G6" s="93" t="s">
        <v>336</v>
      </c>
      <c r="H6" s="93"/>
      <c r="I6" s="93"/>
      <c r="J6" s="93" t="s">
        <v>337</v>
      </c>
      <c r="K6" s="93"/>
      <c r="L6" s="93"/>
    </row>
    <row r="7" spans="1:12" ht="15.75" x14ac:dyDescent="0.25">
      <c r="A7" s="92"/>
      <c r="B7" s="92"/>
      <c r="C7" s="52"/>
      <c r="D7" s="94" t="s">
        <v>189</v>
      </c>
      <c r="E7" s="92" t="s">
        <v>338</v>
      </c>
      <c r="F7" s="92"/>
      <c r="G7" s="94" t="s">
        <v>191</v>
      </c>
      <c r="H7" s="92" t="s">
        <v>339</v>
      </c>
      <c r="I7" s="92"/>
      <c r="J7" s="94" t="s">
        <v>192</v>
      </c>
      <c r="K7" s="93" t="s">
        <v>338</v>
      </c>
      <c r="L7" s="93"/>
    </row>
    <row r="8" spans="1:12" ht="15.75" x14ac:dyDescent="0.25">
      <c r="A8" s="92"/>
      <c r="B8" s="92"/>
      <c r="C8" s="52" t="s">
        <v>333</v>
      </c>
      <c r="D8" s="94"/>
      <c r="E8" s="52" t="s">
        <v>20</v>
      </c>
      <c r="F8" s="52" t="s">
        <v>193</v>
      </c>
      <c r="G8" s="94"/>
      <c r="H8" s="52" t="s">
        <v>20</v>
      </c>
      <c r="I8" s="52" t="s">
        <v>193</v>
      </c>
      <c r="J8" s="94"/>
      <c r="K8" s="57" t="s">
        <v>20</v>
      </c>
      <c r="L8" s="57" t="s">
        <v>193</v>
      </c>
    </row>
    <row r="9" spans="1:12" ht="15.75" x14ac:dyDescent="0.25">
      <c r="A9" s="54">
        <v>1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4">
        <v>10</v>
      </c>
      <c r="K9" s="54">
        <v>11</v>
      </c>
      <c r="L9" s="54">
        <v>12</v>
      </c>
    </row>
    <row r="10" spans="1:12" ht="31.5" x14ac:dyDescent="0.25">
      <c r="A10" s="19">
        <v>8000</v>
      </c>
      <c r="B10" s="20" t="s">
        <v>340</v>
      </c>
      <c r="C10" s="19"/>
      <c r="D10" s="21">
        <f t="shared" ref="D10:F11" si="0">SUM(D11)</f>
        <v>104956525.10000001</v>
      </c>
      <c r="E10" s="21">
        <f t="shared" si="0"/>
        <v>84121615.900000006</v>
      </c>
      <c r="F10" s="21">
        <f t="shared" si="0"/>
        <v>20834909.199999999</v>
      </c>
      <c r="G10" s="21">
        <f t="shared" ref="G10:L10" si="1">SUM(G11)</f>
        <v>104956525.10000001</v>
      </c>
      <c r="H10" s="21">
        <f t="shared" si="1"/>
        <v>84121615.900000006</v>
      </c>
      <c r="I10" s="21">
        <f t="shared" si="1"/>
        <v>20834909.199999999</v>
      </c>
      <c r="J10" s="21">
        <f t="shared" si="1"/>
        <v>-71448452.099999979</v>
      </c>
      <c r="K10" s="21">
        <f t="shared" si="1"/>
        <v>-29130347.099999994</v>
      </c>
      <c r="L10" s="21">
        <f t="shared" si="1"/>
        <v>-42318105</v>
      </c>
    </row>
    <row r="11" spans="1:12" ht="31.5" x14ac:dyDescent="0.25">
      <c r="A11" s="58">
        <v>8100</v>
      </c>
      <c r="B11" s="59" t="s">
        <v>341</v>
      </c>
      <c r="C11" s="58"/>
      <c r="D11" s="50">
        <f t="shared" si="0"/>
        <v>104956525.10000001</v>
      </c>
      <c r="E11" s="50">
        <f t="shared" si="0"/>
        <v>84121615.900000006</v>
      </c>
      <c r="F11" s="50">
        <f t="shared" si="0"/>
        <v>20834909.199999999</v>
      </c>
      <c r="G11" s="50">
        <f t="shared" ref="G11:L11" si="2">SUM(G12)</f>
        <v>104956525.10000001</v>
      </c>
      <c r="H11" s="50">
        <f t="shared" si="2"/>
        <v>84121615.900000006</v>
      </c>
      <c r="I11" s="50">
        <f t="shared" si="2"/>
        <v>20834909.199999999</v>
      </c>
      <c r="J11" s="50">
        <f t="shared" si="2"/>
        <v>-71448452.099999979</v>
      </c>
      <c r="K11" s="50">
        <f t="shared" si="2"/>
        <v>-29130347.099999994</v>
      </c>
      <c r="L11" s="50">
        <f t="shared" si="2"/>
        <v>-42318105</v>
      </c>
    </row>
    <row r="12" spans="1:12" ht="47.25" x14ac:dyDescent="0.25">
      <c r="A12" s="60">
        <v>8160</v>
      </c>
      <c r="B12" s="61" t="s">
        <v>342</v>
      </c>
      <c r="C12" s="60"/>
      <c r="D12" s="62">
        <f>SUM(D13,D21)</f>
        <v>104956525.10000001</v>
      </c>
      <c r="E12" s="62">
        <f>SUM(E13,E21)</f>
        <v>84121615.900000006</v>
      </c>
      <c r="F12" s="62">
        <f>SUM(F13,F21)</f>
        <v>20834909.199999999</v>
      </c>
      <c r="G12" s="62">
        <f t="shared" ref="G12:L12" si="3">SUM(G13,G21)</f>
        <v>104956525.10000001</v>
      </c>
      <c r="H12" s="62">
        <f t="shared" si="3"/>
        <v>84121615.900000006</v>
      </c>
      <c r="I12" s="62">
        <f t="shared" si="3"/>
        <v>20834909.199999999</v>
      </c>
      <c r="J12" s="62">
        <f t="shared" si="3"/>
        <v>-71448452.099999979</v>
      </c>
      <c r="K12" s="62">
        <f t="shared" si="3"/>
        <v>-29130347.099999994</v>
      </c>
      <c r="L12" s="62">
        <f t="shared" si="3"/>
        <v>-42318105</v>
      </c>
    </row>
    <row r="13" spans="1:12" ht="47.25" x14ac:dyDescent="0.25">
      <c r="A13" s="19">
        <v>8190</v>
      </c>
      <c r="B13" s="20" t="s">
        <v>343</v>
      </c>
      <c r="C13" s="19"/>
      <c r="D13" s="21">
        <f>D14+D17</f>
        <v>104956525.10000001</v>
      </c>
      <c r="E13" s="21">
        <f>E14+E17</f>
        <v>84121615.900000006</v>
      </c>
      <c r="F13" s="21">
        <f>F17</f>
        <v>20834909.199999999</v>
      </c>
      <c r="G13" s="21">
        <f t="shared" ref="G13:H13" si="4">G14+G17</f>
        <v>104956525.10000001</v>
      </c>
      <c r="H13" s="21">
        <f t="shared" si="4"/>
        <v>84121615.900000006</v>
      </c>
      <c r="I13" s="21">
        <f t="shared" ref="I13" si="5">I17</f>
        <v>20834909.199999999</v>
      </c>
      <c r="J13" s="21">
        <f t="shared" ref="J13:K13" si="6">J14+J17</f>
        <v>131812928.10000001</v>
      </c>
      <c r="K13" s="21">
        <f t="shared" si="6"/>
        <v>84121615.900000006</v>
      </c>
      <c r="L13" s="21">
        <f t="shared" ref="L13" si="7">L17</f>
        <v>47691312.200000003</v>
      </c>
    </row>
    <row r="14" spans="1:12" ht="47.25" x14ac:dyDescent="0.25">
      <c r="A14" s="22">
        <v>8191</v>
      </c>
      <c r="B14" s="23" t="s">
        <v>344</v>
      </c>
      <c r="C14" s="22" t="s">
        <v>345</v>
      </c>
      <c r="D14" s="24">
        <f>SUM(D16)</f>
        <v>84121615.900000006</v>
      </c>
      <c r="E14" s="24">
        <f>SUM(E16)</f>
        <v>84121615.900000006</v>
      </c>
      <c r="F14" s="24" t="s">
        <v>27</v>
      </c>
      <c r="G14" s="24">
        <f>SUM(G16)</f>
        <v>84121615.900000006</v>
      </c>
      <c r="H14" s="24">
        <f>SUM(H16)</f>
        <v>84121615.900000006</v>
      </c>
      <c r="I14" s="24" t="s">
        <v>27</v>
      </c>
      <c r="J14" s="24">
        <f>SUM(J16)</f>
        <v>84121615.900000006</v>
      </c>
      <c r="K14" s="24">
        <f>SUM(K16)</f>
        <v>84121615.900000006</v>
      </c>
      <c r="L14" s="24" t="s">
        <v>27</v>
      </c>
    </row>
    <row r="15" spans="1:12" ht="78.75" x14ac:dyDescent="0.25">
      <c r="A15" s="22">
        <v>8192</v>
      </c>
      <c r="B15" s="23" t="s">
        <v>346</v>
      </c>
      <c r="C15" s="22"/>
      <c r="D15" s="24">
        <f>SUM(E15,F15)</f>
        <v>84121615.900000006</v>
      </c>
      <c r="E15" s="24">
        <v>84121615.900000006</v>
      </c>
      <c r="F15" s="24" t="s">
        <v>27</v>
      </c>
      <c r="G15" s="24">
        <f>SUM(H15,I15)</f>
        <v>84121615.900000006</v>
      </c>
      <c r="H15" s="24">
        <v>84121615.900000006</v>
      </c>
      <c r="I15" s="24" t="s">
        <v>27</v>
      </c>
      <c r="J15" s="24">
        <f>SUM(K15,L15)</f>
        <v>84121615.900000006</v>
      </c>
      <c r="K15" s="24">
        <v>84121615.900000006</v>
      </c>
      <c r="L15" s="24" t="s">
        <v>27</v>
      </c>
    </row>
    <row r="16" spans="1:12" ht="63" x14ac:dyDescent="0.25">
      <c r="A16" s="22">
        <v>8194</v>
      </c>
      <c r="B16" s="23" t="s">
        <v>347</v>
      </c>
      <c r="C16" s="22" t="s">
        <v>348</v>
      </c>
      <c r="D16" s="24">
        <f>SUM(E16,F16)</f>
        <v>84121615.900000006</v>
      </c>
      <c r="E16" s="24">
        <v>84121615.900000006</v>
      </c>
      <c r="F16" s="24" t="s">
        <v>27</v>
      </c>
      <c r="G16" s="24">
        <f>SUM(H16,I16)</f>
        <v>84121615.900000006</v>
      </c>
      <c r="H16" s="24">
        <v>84121615.900000006</v>
      </c>
      <c r="I16" s="24" t="s">
        <v>27</v>
      </c>
      <c r="J16" s="24">
        <f>SUM(K16,L16)</f>
        <v>84121615.900000006</v>
      </c>
      <c r="K16" s="24">
        <v>84121615.900000006</v>
      </c>
      <c r="L16" s="24" t="s">
        <v>27</v>
      </c>
    </row>
    <row r="17" spans="1:12" ht="47.25" x14ac:dyDescent="0.25">
      <c r="A17" s="22">
        <v>8196</v>
      </c>
      <c r="B17" s="23" t="s">
        <v>349</v>
      </c>
      <c r="C17" s="22" t="s">
        <v>350</v>
      </c>
      <c r="D17" s="24">
        <f t="shared" ref="D17:L17" si="8">SUM(D18,D20)</f>
        <v>20834909.199999999</v>
      </c>
      <c r="E17" s="24">
        <f t="shared" si="8"/>
        <v>0</v>
      </c>
      <c r="F17" s="24">
        <f t="shared" si="8"/>
        <v>20834909.199999999</v>
      </c>
      <c r="G17" s="24">
        <f t="shared" si="8"/>
        <v>20834909.199999999</v>
      </c>
      <c r="H17" s="24">
        <f t="shared" si="8"/>
        <v>0</v>
      </c>
      <c r="I17" s="24">
        <f t="shared" si="8"/>
        <v>20834909.199999999</v>
      </c>
      <c r="J17" s="24">
        <f t="shared" si="8"/>
        <v>47691312.200000003</v>
      </c>
      <c r="K17" s="24">
        <f t="shared" si="8"/>
        <v>0</v>
      </c>
      <c r="L17" s="24">
        <f t="shared" si="8"/>
        <v>47691312.200000003</v>
      </c>
    </row>
    <row r="18" spans="1:12" ht="63" x14ac:dyDescent="0.25">
      <c r="A18" s="22">
        <v>8197</v>
      </c>
      <c r="B18" s="23" t="s">
        <v>351</v>
      </c>
      <c r="C18" s="22"/>
      <c r="D18" s="24">
        <f>SUM(D19)</f>
        <v>20834909.199999999</v>
      </c>
      <c r="E18" s="24" t="s">
        <v>27</v>
      </c>
      <c r="F18" s="24">
        <f>SUM(F19)</f>
        <v>20834909.199999999</v>
      </c>
      <c r="G18" s="24">
        <f>SUM(G19)</f>
        <v>20834909.199999999</v>
      </c>
      <c r="H18" s="24" t="s">
        <v>27</v>
      </c>
      <c r="I18" s="24">
        <f>SUM(I19)</f>
        <v>20834909.199999999</v>
      </c>
      <c r="J18" s="24">
        <f>SUM(J19)</f>
        <v>47691312.200000003</v>
      </c>
      <c r="K18" s="24" t="s">
        <v>27</v>
      </c>
      <c r="L18" s="24">
        <f>SUM(L19)</f>
        <v>47691312.200000003</v>
      </c>
    </row>
    <row r="19" spans="1:12" ht="63" x14ac:dyDescent="0.25">
      <c r="A19" s="22">
        <v>8198</v>
      </c>
      <c r="B19" s="23" t="s">
        <v>352</v>
      </c>
      <c r="C19" s="22" t="s">
        <v>353</v>
      </c>
      <c r="D19" s="24">
        <f>SUM(E19,F19)</f>
        <v>20834909.199999999</v>
      </c>
      <c r="E19" s="24" t="s">
        <v>27</v>
      </c>
      <c r="F19" s="24">
        <v>20834909.199999999</v>
      </c>
      <c r="G19" s="24">
        <f>SUM(H19,I19)</f>
        <v>20834909.199999999</v>
      </c>
      <c r="H19" s="24" t="s">
        <v>27</v>
      </c>
      <c r="I19" s="24">
        <v>20834909.199999999</v>
      </c>
      <c r="J19" s="24">
        <f t="shared" ref="J19:J21" si="9">SUM(K19,L19)</f>
        <v>47691312.200000003</v>
      </c>
      <c r="K19" s="24" t="s">
        <v>27</v>
      </c>
      <c r="L19" s="24">
        <v>47691312.200000003</v>
      </c>
    </row>
    <row r="20" spans="1:12" ht="63" x14ac:dyDescent="0.25">
      <c r="A20" s="22">
        <v>8200</v>
      </c>
      <c r="B20" s="23" t="s">
        <v>354</v>
      </c>
      <c r="C20" s="22"/>
      <c r="D20" s="24">
        <f>SUM(E20,F20)</f>
        <v>0</v>
      </c>
      <c r="E20" s="24" t="s">
        <v>27</v>
      </c>
      <c r="F20" s="24">
        <v>0</v>
      </c>
      <c r="G20" s="24">
        <f>SUM(H20,I20)</f>
        <v>0</v>
      </c>
      <c r="H20" s="24" t="s">
        <v>27</v>
      </c>
      <c r="I20" s="24">
        <v>0</v>
      </c>
      <c r="J20" s="24">
        <f t="shared" si="9"/>
        <v>0</v>
      </c>
      <c r="K20" s="24" t="s">
        <v>27</v>
      </c>
      <c r="L20" s="24">
        <v>0</v>
      </c>
    </row>
    <row r="21" spans="1:12" ht="78.75" x14ac:dyDescent="0.25">
      <c r="A21" s="22">
        <v>8203</v>
      </c>
      <c r="B21" s="23" t="s">
        <v>355</v>
      </c>
      <c r="C21" s="22"/>
      <c r="D21" s="24">
        <f>SUM(E21,F21)</f>
        <v>0</v>
      </c>
      <c r="E21" s="24">
        <v>0</v>
      </c>
      <c r="F21" s="24">
        <v>0</v>
      </c>
      <c r="G21" s="24">
        <f>SUM(H21,I21)</f>
        <v>0</v>
      </c>
      <c r="H21" s="24">
        <v>0</v>
      </c>
      <c r="I21" s="24">
        <v>0</v>
      </c>
      <c r="J21" s="24">
        <f t="shared" si="9"/>
        <v>-203261380.19999999</v>
      </c>
      <c r="K21" s="24">
        <v>-113251963</v>
      </c>
      <c r="L21" s="24">
        <v>-90009417.200000003</v>
      </c>
    </row>
    <row r="22" spans="1:12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</sheetData>
  <mergeCells count="15">
    <mergeCell ref="A1:K1"/>
    <mergeCell ref="A2:K2"/>
    <mergeCell ref="A3:L3"/>
    <mergeCell ref="A4:K4"/>
    <mergeCell ref="B6:B8"/>
    <mergeCell ref="A6:A8"/>
    <mergeCell ref="D6:F6"/>
    <mergeCell ref="G6:I6"/>
    <mergeCell ref="J6:L6"/>
    <mergeCell ref="D7:D8"/>
    <mergeCell ref="G7:G8"/>
    <mergeCell ref="J7:J8"/>
    <mergeCell ref="E7:F7"/>
    <mergeCell ref="H7:I7"/>
    <mergeCell ref="K7:L7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Sheet1</vt:lpstr>
      <vt:lpstr>եկամուտ</vt:lpstr>
      <vt:lpstr>ծախս ԳՈ</vt:lpstr>
      <vt:lpstr>ծախս ՏՀ</vt:lpstr>
      <vt:lpstr>դեֆիցիտ</vt:lpstr>
      <vt:lpstr>ֆինան.աղբյուր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Gohar Tadevosyan</cp:lastModifiedBy>
  <cp:lastPrinted>2025-10-13T07:21:05Z</cp:lastPrinted>
  <dcterms:created xsi:type="dcterms:W3CDTF">2025-10-01T08:50:48Z</dcterms:created>
  <dcterms:modified xsi:type="dcterms:W3CDTF">2025-10-13T07:21:31Z</dcterms:modified>
</cp:coreProperties>
</file>