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235" activeTab="7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ԿԾ" sheetId="7" r:id="rId7"/>
    <sheet name="8" sheetId="8" r:id="rId8"/>
  </sheets>
  <externalReferences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<sst xmlns="http://schemas.openxmlformats.org/spreadsheetml/2006/main" count="3330" uniqueCount="905">
  <si>
    <t>ԿԱՌԱՎԱՐՄԱՆ ՄԱՐՄԻՆՆԵՐԻ ԳՈՐԾՈՒՆԵՈՒԹՅԱՆ ՀԵՏԵՎԱՆՔՈՎ ԱՌԱՋԱՑԱԾ ՎՆԱՍՆԵՐԻ ԿԱՄ ՎՆԱՍՎԱԾՔՆԵՐԻ  ՎԵՐԱԿԱՆԳՆՈՒՄ (տող4751)</t>
  </si>
  <si>
    <t>որից`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</si>
  <si>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</si>
  <si>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</si>
  <si>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- Շենքերի և շինությունների ձեռք բերում</t>
  </si>
  <si>
    <t>5111</t>
  </si>
  <si>
    <t xml:space="preserve"> -Աճեցվող ակտիվներ</t>
  </si>
  <si>
    <t>5131</t>
  </si>
  <si>
    <t xml:space="preserve"> - Գեոդեզիական քարտեզագրական ծախսեր</t>
  </si>
  <si>
    <t>5133</t>
  </si>
  <si>
    <t>ԱՅԼ ՀԻՄՆԱԿԱՆ ՄԻՋՈՑՆԵՐԻ ԻՐԱՑՈՒՄԻՑ ՄՈՒՏՔԵՐ</t>
  </si>
  <si>
    <t>8131</t>
  </si>
  <si>
    <t>այլ վարձատրություններ</t>
  </si>
  <si>
    <t>այլ տրանսպորտային ծախսեր</t>
  </si>
  <si>
    <t>կառավարման մարմինների գործունեության հետևանքով առաջացած վնասվածքների կամ վնասների վերականգնում</t>
  </si>
  <si>
    <t>նախագծահետազոտական ծախսեր</t>
  </si>
  <si>
    <t>համակարգչային ծառայություններ</t>
  </si>
  <si>
    <t>ներկայացուցչական ծախսեր</t>
  </si>
  <si>
    <t>հատուկ նպատակային նյութեր</t>
  </si>
  <si>
    <t>մասնագիտական ծառայություններ</t>
  </si>
  <si>
    <t>գրասենյակային նյութեր և հագուստ</t>
  </si>
  <si>
    <t>3. ûµÛ»ÏïÝ»ñÇ Ï³éáõóáõÙ ¨ ÑÇÙÝ³Ýáñá·áõÙ</t>
  </si>
  <si>
    <t>ընդհանուր բնույթի այլ ծառայություններ</t>
  </si>
  <si>
    <t>այլ նպաստներ բյուջեից</t>
  </si>
  <si>
    <t>գյուղատնտեսական ապրանքներ</t>
  </si>
  <si>
    <t>այլ մեքենաներ և սարքավորումներ</t>
  </si>
  <si>
    <t>1.ֆոտովոլտային և արևային կայանների կառուցում</t>
  </si>
  <si>
    <t>7. Ø³ÛñáõÕÇÝ»ñÇ ¨ ÷áÕáóÝ»ñÇ í»ñ³Ï³éáõóáõÙ ¨ ÑÇÙÝ³Ýáñá·áõÙ</t>
  </si>
  <si>
    <t>12. öáÕáóÝ»ñÇ, Ññ³å³ñ³ÏÝ»ñÇ ¨ ³Û·ÇÝ»ñÇ Ï³Ñ³íáñáõÙ</t>
  </si>
  <si>
    <t>13. Ö³Ý³å³ñÑ³ÛÇÝ »ñÃ¨»ÏáõÃÛ³Ý ³Ýíï³Ý·áõÃÛ³Ý ³å³ÑáíáõÙ ¨ ×³Ý³å³ñÑ³ïñ³Ýëåáñï³ÛÇÝ å³ï³Ñ³ñÝ»ñÇ Ï³ÝË³ñ·»ÉáõÙ (å³ïíÇñ³Ïí³Í ÉÇ³½áñáõÃÛáõÝÝ»ñ)</t>
  </si>
  <si>
    <t>կառավարչական ծառայություններ</t>
  </si>
  <si>
    <t>Հանգիստ , մշակույթ և կրոն (այլ դասերին չպատկանող)</t>
  </si>
  <si>
    <t>5. Þñç³Ï³ ÙÇç³í³ÛñÇ å³ßïå³ÝáõÃÛ³Ý »ÝÃ³Ï³éáõóí³ÍùÝ»ñÇ ½³ñ·³óáõÙ</t>
  </si>
  <si>
    <t>1. Բնակարանային շինարարություն</t>
  </si>
  <si>
    <t>Ջրամատակարում</t>
  </si>
  <si>
    <t>տեղեկատվական ծառայություններ</t>
  </si>
  <si>
    <t>առողջապահական և լաբորատոր  ÝÛáõÃ»ñ</t>
  </si>
  <si>
    <t>այլ հարկեր</t>
  </si>
  <si>
    <t>ոչ նյութական հիմնական միջոցներ</t>
  </si>
  <si>
    <t>3. ºñ³Åßï³Ï³Ý ¨ ³ñí»ëïÇ ¹åñáóÝ»ñáõÙ ³½·³ÛÇÝ É³ñ³ÛÇÝ ¨ ÷áÕ³ÛÇÝ Ýí³·³ñ³ÝÝ»ñÇ ·Íáí áõëáõóáõÙ</t>
  </si>
  <si>
    <t>4. ²ñï³¹åñáó³Ï³Ý Ï³½Ù³Ï»ñåáõÃÛáõÝÝ»ñÇ ÑÇÙÝ³Ýáñá·áõÙ ¨ í»ñ³Ýáñá·áõÙ</t>
  </si>
  <si>
    <t>5. ²ç³ÏóáõÃÛáõÝ ³ñï³¹åñáó³Ï³Ý Ï³½Ù³Ï»ñåáõÃÛáõÝÝ»ñÇÝ</t>
  </si>
  <si>
    <t>1. Ð³ë³ñ³Ï³Ï³Ý Ï³½Ù³Ï»ñåáõÃÛáõÝÝ»ñÇÝ ³ç³ÏóáõÃÛáõÝ</t>
  </si>
  <si>
    <t>2. ´³½Ù³½³í³Ï, »ñÇï³ë³ñ¹ ¨ ³ÛÉ ËÙµ»ñÇÝ å³ïÏ³ÝáÕ ÁÝï³ÝÇùÝ»ñÇÝ ³ç³ÏóáõÃÛáõÝ</t>
  </si>
  <si>
    <t>3. Ð³Ûñ»Ý³¹³ñÓ ¨ ÷³Ëëï³Ï³Ý ÁÝï³ÝÇùÝ»ñÇÝ ³ç³ÏóáõÃÛáõÝ</t>
  </si>
  <si>
    <t>4. ²ñï³Ï³ñ· Çñ³íÇ×³ÏÝ»ñáõÙ ¨ ÝÙ³Ý³ïÇå ³ÛÉ ¹»åù»ñáõÙ ÏÛ³ÝùÇ ¹Åí³ñÇÝ Çñ³íÇ×³ÏÝ»ñáõÙ Ñ³ÛïÝí³Í ³ÝÓ³Ýó ¨ ÁÝï³ÝÇùÇÝ»ñÇÝ ³ç³ÏóáõÃÛáõÝ</t>
  </si>
  <si>
    <t>կրթական, մշակութային և սպորտային նպաստ բյուջեից</t>
  </si>
  <si>
    <t>հուղարկավորության նպաստներ բյուջեից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</si>
  <si>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</si>
  <si>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</si>
  <si>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</si>
  <si>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</si>
  <si>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</si>
  <si>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</si>
  <si>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</si>
  <si>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X</t>
  </si>
  <si>
    <t>Այլ դոտացիաներ</t>
  </si>
  <si>
    <t>ֆինանսական բաժին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</si>
  <si>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</si>
  <si>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</si>
  <si>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</si>
  <si>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Ð³í»Éí³Í  N 4</t>
  </si>
  <si>
    <t>Ð³í»Éí³Í  N 5</t>
  </si>
  <si>
    <t>Ð³í»Éí³Í  N 6</t>
  </si>
  <si>
    <t>Ð³í»Éí³Í  N 7</t>
  </si>
  <si>
    <t>Ð³í»Éí³Í  N 8</t>
  </si>
  <si>
    <t xml:space="preserve">Ð³í»Éí³Í  N 3 </t>
  </si>
  <si>
    <t>ՀՀ համայնքների 2023-2025թթ. միջնաժամկետ ծախսերի ծրագրերի հավելուրդը (դեֆիցիտը)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</si>
  <si>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</si>
  <si>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</si>
  <si>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</si>
  <si>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2023թ կանխատեսված և 2022թ. հաստատված բյուջեի տարբերության վերաբերյալ հիմնավորումներ</t>
  </si>
  <si>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</si>
  <si>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</si>
  <si>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</si>
  <si>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</si>
  <si>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</si>
  <si>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</si>
  <si>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</si>
  <si>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</si>
  <si>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</si>
  <si>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</si>
  <si>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</si>
  <si>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</si>
  <si>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</si>
  <si>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</si>
  <si>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</si>
  <si>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</si>
  <si>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</si>
  <si>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</si>
  <si>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</si>
  <si>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</si>
  <si>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</si>
  <si>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</si>
  <si>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</si>
  <si>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</si>
  <si>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</si>
  <si>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</si>
  <si>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</si>
  <si>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</si>
  <si>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</si>
  <si>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</si>
  <si>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</si>
  <si>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</si>
  <si>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</si>
  <si>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</si>
  <si>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</si>
  <si>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</si>
  <si>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</si>
  <si>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</si>
  <si>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</si>
  <si>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</si>
  <si>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</si>
  <si>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</si>
  <si>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</si>
  <si>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</si>
  <si>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</si>
  <si>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</si>
  <si>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</si>
  <si>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</si>
  <si>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</si>
  <si>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</si>
  <si>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</si>
  <si>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</si>
  <si>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</si>
  <si>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</si>
  <si>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</si>
  <si>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</si>
  <si>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</si>
  <si>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</si>
  <si>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</si>
  <si>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</si>
  <si>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</si>
  <si>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</si>
  <si>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</si>
  <si>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</si>
  <si>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</si>
  <si>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</si>
  <si>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</si>
  <si>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</si>
  <si>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</si>
  <si>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</si>
  <si>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</si>
  <si>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</si>
  <si>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</si>
  <si>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</si>
  <si>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</si>
  <si>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</si>
  <si>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</si>
  <si>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</si>
  <si>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</si>
  <si>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</si>
  <si>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</si>
  <si>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</si>
  <si>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</si>
  <si>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</si>
  <si>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</si>
  <si>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</si>
  <si>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</si>
  <si>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</si>
  <si>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</si>
  <si>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</si>
  <si>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</si>
  <si>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</si>
  <si>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</si>
  <si>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</si>
  <si>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</si>
  <si>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</si>
  <si>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</si>
  <si>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</si>
  <si>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</si>
  <si>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</si>
  <si>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</si>
  <si>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</si>
  <si>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</si>
  <si>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</si>
  <si>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</si>
  <si>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</si>
  <si>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</si>
  <si>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</si>
  <si>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</si>
  <si>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</si>
  <si>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</si>
  <si>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</si>
  <si>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</si>
  <si>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</si>
  <si>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</si>
  <si>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</si>
  <si>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</si>
  <si>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</si>
  <si>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</si>
  <si>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</si>
  <si>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</si>
  <si>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</si>
  <si>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</si>
  <si>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</si>
  <si>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</si>
  <si>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</si>
  <si>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</si>
  <si>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</si>
  <si>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</si>
  <si>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</si>
  <si>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</si>
  <si>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</si>
  <si>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</si>
  <si>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</si>
  <si>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</si>
  <si>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</si>
  <si>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</si>
  <si>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</si>
  <si>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</si>
  <si>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</si>
  <si>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</si>
  <si>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</si>
  <si>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</si>
  <si>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</si>
  <si>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</si>
  <si>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</si>
  <si>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</si>
  <si>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</si>
  <si>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</si>
  <si>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</si>
  <si>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</si>
  <si>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</si>
  <si>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</si>
  <si>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</si>
  <si>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</si>
  <si>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</si>
  <si>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</si>
  <si>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</si>
  <si>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</si>
  <si>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</si>
  <si>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</si>
  <si>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</si>
  <si>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</si>
  <si>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</si>
  <si>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</si>
  <si>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</si>
  <si>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</si>
  <si>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</si>
  <si>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</si>
  <si>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</si>
  <si>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</si>
  <si>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</si>
  <si>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</si>
  <si>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</si>
  <si>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</si>
  <si>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</si>
  <si>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</si>
  <si>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</si>
  <si>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</si>
  <si>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</si>
  <si>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</si>
  <si>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</si>
  <si>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</si>
  <si>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</si>
  <si>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</si>
  <si>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</si>
  <si>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</si>
  <si>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</si>
  <si>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</si>
  <si>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</si>
  <si>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</si>
  <si>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</si>
  <si>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</si>
  <si>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</si>
  <si>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</si>
  <si>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</si>
  <si>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</si>
  <si>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</si>
  <si>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</si>
  <si>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</si>
  <si>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</si>
  <si>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</si>
  <si>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</si>
  <si>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</si>
  <si>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</si>
  <si>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</si>
  <si>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</si>
  <si>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</si>
  <si>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</si>
  <si>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</si>
  <si>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</si>
  <si>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</si>
  <si>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</si>
  <si>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</si>
  <si>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</si>
  <si>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</si>
  <si>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</si>
  <si>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</si>
  <si>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</si>
  <si>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</si>
  <si>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</si>
  <si>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</si>
  <si>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</si>
  <si>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</si>
  <si>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</si>
  <si>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</si>
  <si>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</si>
  <si>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</si>
  <si>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</si>
  <si>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</si>
  <si>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</si>
  <si>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</si>
  <si>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</si>
  <si>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</si>
  <si>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</si>
  <si>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</si>
  <si>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</si>
  <si>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</si>
  <si>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</si>
  <si>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</si>
  <si>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</si>
  <si>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</si>
  <si>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</si>
  <si>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</si>
  <si>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</si>
  <si>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</si>
  <si>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</si>
  <si>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</si>
  <si>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</si>
  <si>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</si>
  <si>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</si>
  <si>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</si>
  <si>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</si>
  <si>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</si>
  <si>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</si>
  <si>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</si>
  <si>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</si>
  <si>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</si>
  <si>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</si>
  <si>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</si>
  <si>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</si>
  <si>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</si>
  <si>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</si>
  <si>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</si>
  <si>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</si>
  <si>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</si>
  <si>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</si>
  <si>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</si>
  <si>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</si>
  <si>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</si>
  <si>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</si>
  <si>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</si>
  <si>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</si>
  <si>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</si>
  <si>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</si>
  <si>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</si>
  <si>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</si>
  <si>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</si>
  <si>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</si>
  <si>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</si>
  <si>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</si>
  <si>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</si>
  <si>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</si>
  <si>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</si>
  <si>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</si>
  <si>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</si>
  <si>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</si>
  <si>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</si>
  <si>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</si>
  <si>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</si>
  <si>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</si>
  <si>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</si>
  <si>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</si>
  <si>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</si>
  <si>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</si>
  <si>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</si>
  <si>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</si>
  <si>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</si>
  <si>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</si>
  <si>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</si>
  <si>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</si>
  <si>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</si>
  <si>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</si>
  <si>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</si>
  <si>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</si>
  <si>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</si>
  <si>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</si>
  <si>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</si>
  <si>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</si>
  <si>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</si>
  <si>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</si>
  <si>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</si>
  <si>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</si>
  <si>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</si>
  <si>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</si>
  <si>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</si>
  <si>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</si>
  <si>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</si>
  <si>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</si>
  <si>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</si>
  <si>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</si>
  <si>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</si>
  <si>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</si>
  <si>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</si>
  <si>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</si>
  <si>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</si>
  <si>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</si>
  <si>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</si>
  <si>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</si>
  <si>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</si>
  <si>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</si>
  <si>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</si>
  <si>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</si>
  <si>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</si>
  <si>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</si>
  <si>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</si>
  <si>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</si>
  <si>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</si>
  <si>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</si>
  <si>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</si>
  <si>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</si>
  <si>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</si>
  <si>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</si>
  <si>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</si>
  <si>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</si>
  <si>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</si>
  <si>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</si>
  <si>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</si>
  <si>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</si>
  <si>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</si>
  <si>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</si>
  <si>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</si>
  <si>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</si>
  <si>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</si>
  <si>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</si>
  <si>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</si>
  <si>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</si>
  <si>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</si>
  <si>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</si>
  <si>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</si>
  <si>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</si>
  <si>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</si>
  <si>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</si>
  <si>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</si>
  <si>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</si>
  <si>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</si>
  <si>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</si>
  <si>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</si>
  <si>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</si>
  <si>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</si>
  <si>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</si>
  <si>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</si>
  <si>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</si>
  <si>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</si>
  <si>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</si>
  <si>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</si>
  <si>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</si>
  <si>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</si>
  <si>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</si>
  <si>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</si>
  <si>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</si>
  <si>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</si>
  <si>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</si>
  <si>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</si>
  <si>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</si>
  <si>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</si>
  <si>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</si>
  <si>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</si>
  <si>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</si>
  <si>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</si>
  <si>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</si>
  <si>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</si>
  <si>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</si>
  <si>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</si>
  <si>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</si>
  <si>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</si>
  <si>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</si>
  <si>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</si>
  <si>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</si>
  <si>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</si>
  <si>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</si>
  <si>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</si>
  <si>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</si>
  <si>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</si>
  <si>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</si>
  <si>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</si>
  <si>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</si>
  <si>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</si>
  <si>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</si>
  <si>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</si>
  <si>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</si>
  <si>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</si>
  <si>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</si>
  <si>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</si>
  <si>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</si>
  <si>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</si>
  <si>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</si>
  <si>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</si>
  <si>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</si>
  <si>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</si>
  <si>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</si>
  <si>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</si>
  <si>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</si>
  <si>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</si>
  <si>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</si>
  <si>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</si>
  <si>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</si>
  <si>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</si>
  <si>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</si>
  <si>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</si>
  <si>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</si>
  <si>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</si>
  <si>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</si>
  <si>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</si>
  <si>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</si>
  <si>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</si>
  <si>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</si>
  <si>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</si>
  <si>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</si>
  <si>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</si>
  <si>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</si>
  <si>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</si>
  <si>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</si>
  <si>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</si>
  <si>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</si>
  <si>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</si>
  <si>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</si>
  <si>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</si>
  <si>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</si>
  <si>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</si>
  <si>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</si>
  <si>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</si>
  <si>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</si>
  <si>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</si>
  <si>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</si>
  <si>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</si>
  <si>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</si>
  <si>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</si>
  <si>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</si>
  <si>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</si>
  <si>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</si>
  <si>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</si>
  <si>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</si>
  <si>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</si>
  <si>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</si>
  <si>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</si>
  <si>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</si>
  <si>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</si>
  <si>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</si>
  <si>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</si>
  <si>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</si>
  <si>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</si>
  <si>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</si>
  <si>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</si>
  <si>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</si>
  <si>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</si>
  <si>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</si>
  <si>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</si>
  <si>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</si>
  <si>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</si>
  <si>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</si>
  <si>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</si>
  <si>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</si>
  <si>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</si>
  <si>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</si>
  <si>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</si>
  <si>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</si>
  <si>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</si>
  <si>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</si>
  <si>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</si>
  <si>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</si>
  <si>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</si>
  <si>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</si>
  <si>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</si>
  <si>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</si>
  <si>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</si>
  <si>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</si>
  <si>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</si>
  <si>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</si>
  <si>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</si>
  <si>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</si>
  <si>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</si>
  <si>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</si>
  <si>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</si>
  <si>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</si>
  <si>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</si>
  <si>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</si>
  <si>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</si>
  <si>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</si>
  <si>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</si>
  <si>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</si>
  <si>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</si>
  <si>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</si>
  <si>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</si>
  <si>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</si>
  <si>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</si>
  <si>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</si>
  <si>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</si>
  <si>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</si>
  <si>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</si>
  <si>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</si>
  <si>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</si>
  <si>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</si>
  <si>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</si>
  <si>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</si>
  <si>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</si>
  <si>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</si>
  <si>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</si>
  <si>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</si>
  <si>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</si>
  <si>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</si>
  <si>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</si>
  <si>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</si>
  <si>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</si>
  <si>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</si>
  <si>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</si>
  <si>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</si>
  <si>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</si>
  <si>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</si>
  <si>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</si>
  <si>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</si>
  <si>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</si>
  <si>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</si>
  <si>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</si>
  <si>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</si>
  <si>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</si>
  <si>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</si>
  <si>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</si>
  <si>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</si>
  <si>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</si>
  <si>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</si>
  <si>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</si>
  <si>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</si>
  <si>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</si>
  <si>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</si>
  <si>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</si>
  <si>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</si>
  <si>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</si>
  <si>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</si>
  <si>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</si>
  <si>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</si>
  <si>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</si>
  <si>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</si>
  <si>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</si>
  <si>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</si>
  <si>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</si>
  <si>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</si>
  <si>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</si>
  <si>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</si>
  <si>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</si>
  <si>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</si>
  <si>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</si>
  <si>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</si>
  <si>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</si>
  <si>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</si>
  <si>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</si>
  <si>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</si>
  <si>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</si>
  <si>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</si>
  <si>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</si>
  <si>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</si>
  <si>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</si>
  <si>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</si>
  <si>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</si>
  <si>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</si>
  <si>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</si>
  <si>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</si>
  <si>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</si>
  <si>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</si>
  <si>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</si>
  <si>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</si>
  <si>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</si>
  <si>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</si>
  <si>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</si>
  <si>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</si>
  <si>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Ընթացիկ դրամաշնորհներ ՀՈԱԿ-ներին</t>
  </si>
  <si>
    <t xml:space="preserve">ՄԻՋՆԱԺԱՄԿԵՏ ԾԱԽՍԱՅԻՆ ԾՐԱԳԻՐ 2023-2025 ԹԹ ԺԱՄԱՆԱԿԱՀԱՏՎԱԾԻ ՀԱՄԱՐ </t>
  </si>
  <si>
    <t>հ/հ</t>
  </si>
  <si>
    <t xml:space="preserve">կատարվող աշխատանքների կամ մատուցվող ծառայությունների անվանումները </t>
  </si>
  <si>
    <t>կատարվող աշխատանքների կամ մատուցվող ծառայությունների իրականացման տարին</t>
  </si>
  <si>
    <t>ֆինանսավորման աղբյուրը</t>
  </si>
  <si>
    <t>համայնքի բյուջե</t>
  </si>
  <si>
    <t>դոնոր կազմակերպություններ</t>
  </si>
  <si>
    <t>պետական բյուջե</t>
  </si>
  <si>
    <t xml:space="preserve">ֆինանսավորման չափաբաժինները </t>
  </si>
  <si>
    <t>ֆինանսավորման ընդհանուր գումարը</t>
  </si>
  <si>
    <t>Ընդամենը՝ ֆինանսավորում</t>
  </si>
  <si>
    <t>(Ջերմուկ համայնքի բյուջեների /2023-2025/ ֆոնդային մաս)</t>
  </si>
  <si>
    <t>Ջերմուկ համայնքի բնակավայրերում փողոցների աստիճանների նորոգում, թեքահարթակների կառուցում</t>
  </si>
  <si>
    <t>հազար դրամներով</t>
  </si>
  <si>
    <t>Ջերմուկ քաղաքում բացօթյա առեվտուր և հուշանվերների վաճառք կազմակերպելու նպատակով շուկայի կառուցում</t>
  </si>
  <si>
    <t>V</t>
  </si>
  <si>
    <t>Ջերմուկ քաղաքի և Կեչուտ գյուղական բնակավայրի գերեզմանատան չափագրում, սխեմայի կազմում, տարածքի ընդլայնում, պարսպապատում, դեպի գերեզմանատուն գնացող ճանապարհի կառուցում, ջրամատակարարման համակարգի կառուցում</t>
  </si>
  <si>
    <t>Ջերմուկ համայնքի բնակավայրերում կանգառների տաղավարների նորոգում, նորերի տեղադրում</t>
  </si>
  <si>
    <t>Տեղեկատվական կենտրոնի կառուցում</t>
  </si>
  <si>
    <t>Բակային տարածքներում խաղահրապարակների և մարզահրապարակների ստեղծում</t>
  </si>
  <si>
    <t>2022-2024</t>
  </si>
  <si>
    <t>ավտոկայանատեղերի ստեղծում Ջերմուկ քաղաքում</t>
  </si>
  <si>
    <t>2023-2024</t>
  </si>
  <si>
    <t>Սայաթ Նովայի աղբյուրների շրջակայքի վերածում հանգստի գոտու՝ համապատասխան ենթակառուցվածքների ստեղծմամբ</t>
  </si>
  <si>
    <t>Հանդիսությունների սրահ/ժամանցի կենտրոնի վերանորոգում Կեչուտ և Գնդեվազ գյուղերում</t>
  </si>
  <si>
    <t>Ջերմուկ քաղաքի Երևանյան խճուղու 2-րդ փակուղու, 2-րդ և Շահումյան 19 շենքի բակային տարածքի ասֆալտապատում</t>
  </si>
  <si>
    <t>Ջերմուկ քաղաքի եղնիկի արձանի և Արփա գետի կիրճի ժայռերի գեղարվեստական lուսավորվածության համակարգի կառուցում</t>
  </si>
  <si>
    <t>Ջերմուկ համայնքում ապաստարանների կառուցում</t>
  </si>
  <si>
    <t>Ջերմուկ համայնքի աղբարկղների զբաղեցրած տարածքի բետոնապատում</t>
  </si>
  <si>
    <t>Գյուղական բնակավայրերի վարչական ղեկավարների գրասենյակների հիմնանորոգում</t>
  </si>
  <si>
    <t>Ջերմուկ համայնքի ենթակա կառույցների համար նոր գույքի ձեռք բերում</t>
  </si>
  <si>
    <t>Դելֆինի լճի պատվարի վերանորոգում</t>
  </si>
  <si>
    <t>Ջերմուկ քաղաքի Աջափնյա թաղամասի բնակելի շենքերի պատշգամբների նորոգում</t>
  </si>
  <si>
    <t>Ջերմուկ քաղաքի Մյասնիկյան փողոցի սկզբնամասի սալիկապատում</t>
  </si>
  <si>
    <t>2023-2025</t>
  </si>
  <si>
    <t>Ջերմուկ քաղաքի Մյասնիկյան փող. 4-րդ շենքի տանիքի հիմնանորոգում</t>
  </si>
  <si>
    <t>Ջերմուկ քաղաքի բազմաբնակարան շենքերի մուտքերի վերանորոգում</t>
  </si>
  <si>
    <t>2024-2025</t>
  </si>
  <si>
    <t>Ջերմուկի ճոպանուղու վերին կանգառում դիտահրապարակի, նոր նստարանների, զրուցարանների, հանգստի գոտու ստեղծում</t>
  </si>
  <si>
    <t>Կեչուտ գյուղի 1-ին փողոցի ասֆալտապատում</t>
  </si>
  <si>
    <t>Կեչուտ և Գնդեվազ գյուղերի մի քանի փողոցներում արտաքին լուսավորության ցանցի կառուցում</t>
  </si>
  <si>
    <t>Ազատամարտիկների փողոցի սկզբնամասի ասֆալտապատում</t>
  </si>
  <si>
    <t>Ջերմուկ համայնքի գյուղական բնակավայրերում բանջարեղենի և մրգերի սառնարանային արտադրամասերի ստեղծում</t>
  </si>
  <si>
    <t>Ջերմուկ համայնքի խորհրդանիշի՝ եղնիկի նոր արձանի տեղադրում</t>
  </si>
  <si>
    <t xml:space="preserve">ԸՆԴՀԱՆՈՒՐԸ </t>
  </si>
  <si>
    <t>ԸՆԴԱՄԵՆԸ</t>
  </si>
  <si>
    <t>տնտեսագիտական հոդված</t>
  </si>
  <si>
    <t xml:space="preserve">գործառնական ոլորտ </t>
  </si>
  <si>
    <t>՛4-5-1</t>
  </si>
  <si>
    <t>՛1-1-1</t>
  </si>
  <si>
    <t>բոլորը</t>
  </si>
  <si>
    <t>՛1-6-1</t>
  </si>
  <si>
    <t>՛6-4-1</t>
  </si>
  <si>
    <t>՛5-1-1</t>
  </si>
  <si>
    <t>4՛-5-5</t>
  </si>
  <si>
    <t>՛4-5-1՛</t>
  </si>
  <si>
    <t>՛4-2-1</t>
  </si>
  <si>
    <t>՛4-7-3</t>
  </si>
  <si>
    <t>՛6-1-1</t>
  </si>
  <si>
    <t>՛6-6-1</t>
  </si>
  <si>
    <t>6՛-1-1</t>
  </si>
  <si>
    <t>՛6-2-1</t>
  </si>
  <si>
    <t>՛8-2-7</t>
  </si>
  <si>
    <t>՛8-2-3</t>
  </si>
  <si>
    <t>2023 թվականի համար</t>
  </si>
  <si>
    <t>1.1.1</t>
  </si>
  <si>
    <t>Հ/Բ</t>
  </si>
  <si>
    <t>Պ/Բ</t>
  </si>
  <si>
    <t>2024 թվականի համար</t>
  </si>
  <si>
    <t>4.5.1</t>
  </si>
  <si>
    <t>4.5.5</t>
  </si>
  <si>
    <t>1.6.1</t>
  </si>
  <si>
    <t>4.7.3</t>
  </si>
  <si>
    <t>6.6.1</t>
  </si>
  <si>
    <t>6.1.1</t>
  </si>
  <si>
    <t>6.4.1</t>
  </si>
  <si>
    <t>5.1.1</t>
  </si>
  <si>
    <t>8.2.3</t>
  </si>
  <si>
    <t>8.2.7</t>
  </si>
  <si>
    <t>ընդամենը</t>
  </si>
  <si>
    <t>2025 թվականի համար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</si>
  <si>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</si>
  <si>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</si>
  <si>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</si>
  <si>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</si>
  <si>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</si>
  <si>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</si>
  <si>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</si>
  <si>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</si>
  <si>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</si>
  <si>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</si>
  <si>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</si>
  <si>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</si>
  <si>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</si>
  <si>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</si>
  <si>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</si>
  <si>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</si>
  <si>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</si>
  <si>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</si>
  <si>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</si>
  <si>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</si>
  <si>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</si>
  <si>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</si>
  <si>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</si>
  <si>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</si>
  <si>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</si>
  <si>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</si>
  <si>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</si>
  <si>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</si>
  <si>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</si>
  <si>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</si>
  <si>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</si>
  <si>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</si>
  <si>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</si>
  <si>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</si>
  <si>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</si>
  <si>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</si>
  <si>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</si>
  <si>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</si>
  <si>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</si>
  <si>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</si>
  <si>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</si>
  <si>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</si>
  <si>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</si>
  <si>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</si>
  <si>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</si>
  <si>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</si>
  <si>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</si>
  <si>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</si>
  <si>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</si>
  <si>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</si>
  <si>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</si>
  <si>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</si>
  <si>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</si>
  <si>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</si>
  <si>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</si>
  <si>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</si>
  <si>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</si>
  <si>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</si>
  <si>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</si>
  <si>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Բնական աղետներից առաջացած վնասվածքների կամ վնասների վերականգնում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</si>
  <si>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</si>
  <si>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</si>
  <si>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</si>
  <si>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</si>
  <si>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</si>
  <si>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</si>
  <si>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</si>
  <si>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</si>
  <si>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</si>
  <si>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տրանսպորտային սարքավորումներ</t>
  </si>
  <si>
    <t>հող</t>
  </si>
  <si>
    <t>աճեցվող ակտիվներ</t>
  </si>
  <si>
    <t>ներքին գործուղումներ</t>
  </si>
  <si>
    <t>աշխատակազմի մասնագիտական զարգացման ծառայություններ</t>
  </si>
  <si>
    <t>մեքենաների և սարքավորումների ընթացիկ  նորոգում և պահպանում</t>
  </si>
  <si>
    <t>շենքերի և շինությունների ընթացիկ նորոգում և պահպանում</t>
  </si>
  <si>
    <t>բնական աղետներից առաջացած վնասվածքների և վնասների վերականգնում</t>
  </si>
  <si>
    <t>նվիրատվություն շահույթ չհետապնդող այլ կազմակերպություններին</t>
  </si>
  <si>
    <t>կենցաղային և հանրային սննդի նյութեր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</si>
  <si>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</si>
  <si>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</si>
  <si>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</si>
  <si>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</si>
  <si>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</si>
  <si>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</si>
  <si>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</si>
  <si>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</si>
  <si>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</si>
  <si>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</si>
  <si>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</si>
  <si>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</si>
  <si>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</si>
  <si>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</si>
  <si>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</si>
  <si>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</si>
  <si>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</si>
  <si>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</si>
  <si>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</si>
  <si>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</si>
  <si>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</si>
  <si>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</si>
  <si>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</si>
  <si>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</si>
  <si>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</si>
  <si>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</si>
  <si>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</si>
  <si>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</si>
  <si>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</si>
  <si>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</si>
  <si>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</si>
  <si>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</si>
  <si>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</si>
  <si>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</si>
  <si>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</si>
  <si>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Ընդհանուր բնույթի այլ ծառայություններ</t>
  </si>
  <si>
    <t>03</t>
  </si>
  <si>
    <t>Գյուղատնտեսություն</t>
  </si>
  <si>
    <t>Համայնքների զարգացում</t>
  </si>
  <si>
    <t>որից՝</t>
  </si>
  <si>
    <t>Համայնքի զարգացում</t>
  </si>
  <si>
    <t>Ջրամատակարարում</t>
  </si>
  <si>
    <t>Առողջապահություն (այլ դասին չպատկանող)</t>
  </si>
  <si>
    <t>Քաղաքական կուսակցություններ, հասարակական կազմակերպություններ, արհմիություններ</t>
  </si>
  <si>
    <t>Ռադիո և հեռուստահաղորդումների հեռարձակման և հրատարակչական ծառայություններ</t>
  </si>
  <si>
    <t>Հրատարակչություններ, խմբագրություններ</t>
  </si>
  <si>
    <t>Հասարակական կարգ, անվտանգություն և դատական գործունեություն (տող2310+տող2320+տող2330+տող2340+տող2350+տող2360+տող2370+տող2380)</t>
  </si>
  <si>
    <t>որից</t>
  </si>
  <si>
    <t>փրկարար ծառայություն</t>
  </si>
  <si>
    <t xml:space="preserve"> այլ վարձատրություններ</t>
  </si>
  <si>
    <t>արտագերատեսչական ծախսեր</t>
  </si>
  <si>
    <t>Այլ տրանսպորտային ծախսեր</t>
  </si>
  <si>
    <t>կենցաղային և հանրային սննդի ծառայություններ</t>
  </si>
  <si>
    <t>Գյուղատնտեսական ապրանքներ</t>
  </si>
  <si>
    <t>Վերապատրաստման և ուսուցման նյութեր (աշխատողների վերապատրաստում)</t>
  </si>
  <si>
    <t>Շրջակա միջավայրի պաշտպանության և գիտական նյութեր</t>
  </si>
  <si>
    <t>Առողջապահական  և լաբորատոր նյութեր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</si>
  <si>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</si>
  <si>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</si>
  <si>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</si>
  <si>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</si>
  <si>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</si>
  <si>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</si>
  <si>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</si>
  <si>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</si>
  <si>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</si>
  <si>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-Այլ հարկեր</t>
  </si>
  <si>
    <t>4822</t>
  </si>
  <si>
    <t xml:space="preserve"> -Պետական հատվածի տարբեր մակարդակների կողմից միմյանց նկատմամբ կիրառվող տույժեր</t>
  </si>
  <si>
    <t>4824</t>
  </si>
  <si>
    <t>ՀՀ Ջերմուկ համայնքի միջնաժամկետ ծախսերի ծրագրի 2023-2025թթ. վարչական և ֆոնդային մասերի եկամուտները` ըստ ձևավորման աղբյուրների</t>
  </si>
  <si>
    <t>3.7 ÀÝÃ³óÇÏ áã å³ßïáÝ³Ï³Ý ¹ñ³Ù³ßÝáñÑÝ»ñ (ïáÕ 1371 + ïáÕ 1372), ³Û¹ ÃíáõÙ`</t>
  </si>
  <si>
    <t>ՀՀ Ջերմուկ համայնքի 2023-2025 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</si>
  <si>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Ջերմուկ համայնքի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</si>
  <si>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Ջերմուկ համայնքի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</si>
  <si>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 xml:space="preserve">ՀՀ Ջերմուկ համայնքի 2023-2025 թթ. միջնաժամկետ ծախսերի ծրագրերի դեֆիցիտի (պակասուրդի) ֆինանսավորումը ըստ աղբյուրների                                                </t>
  </si>
  <si>
    <t>ՀՀ Ջերմուկ համայնքի 2023-2025 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</si>
</sst>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#,##0.0&quot;  &quot;;[Red]\-#,##0.0&quot;  &quot;"/>
    <numFmt numFmtId="186" formatCode="0.0"/>
    <numFmt numFmtId="187" formatCode="#,##0.00\ ;\(#,##0.00\)"/>
    <numFmt numFmtId="188" formatCode="[$-10409]0.00"/>
    <numFmt numFmtId="189" formatCode="0.0000000000"/>
    <numFmt numFmtId="190" formatCode="[$-10409]0.0"/>
    <numFmt numFmtId="191" formatCode="0.00000000000"/>
    <numFmt numFmtId="192" formatCode="#,##0.000&quot;  &quot;;[Red]\-#,##0.000&quot;  &quot;"/>
    <numFmt numFmtId="193" formatCode="0.000"/>
    <numFmt numFmtId="194" formatCode="0.000000000"/>
  </numFmts>
  <fonts count="72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sz val="8"/>
      <name val="Arial Armenian"/>
      <family val="0"/>
    </font>
    <font>
      <b/>
      <i/>
      <sz val="8"/>
      <name val="Arial Armenian"/>
      <family val="0"/>
    </font>
    <font>
      <sz val="10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b/>
      <i/>
      <sz val="8"/>
      <color indexed="8"/>
      <name val="Arial Armenian"/>
      <family val="0"/>
    </font>
    <font>
      <b/>
      <sz val="8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12"/>
      <name val="Arial Armenian"/>
      <family val="0"/>
    </font>
    <font>
      <sz val="10"/>
      <name val="Arial Armenian"/>
      <family val="0"/>
    </font>
    <font>
      <b/>
      <sz val="16"/>
      <name val="Arial Armenian"/>
      <family val="2"/>
    </font>
    <font>
      <sz val="14"/>
      <name val="Arial Armenian"/>
      <family val="0"/>
    </font>
    <font>
      <i/>
      <sz val="9"/>
      <name val="Arial Armenian"/>
      <family val="2"/>
    </font>
    <font>
      <b/>
      <i/>
      <sz val="10"/>
      <name val="Arial Armenian"/>
      <family val="2"/>
    </font>
    <font>
      <sz val="10"/>
      <color indexed="10"/>
      <name val="Arial Armenian"/>
      <family val="0"/>
    </font>
    <font>
      <sz val="10"/>
      <color indexed="8"/>
      <name val="Arial Armenian"/>
      <family val="0"/>
    </font>
    <font>
      <b/>
      <i/>
      <sz val="9"/>
      <name val="Arial Armenian"/>
      <family val="2"/>
    </font>
    <font>
      <b/>
      <i/>
      <sz val="10"/>
      <color indexed="12"/>
      <name val="Arial Armenian"/>
      <family val="2"/>
    </font>
    <font>
      <b/>
      <i/>
      <sz val="9"/>
      <color indexed="12"/>
      <name val="Arial Armenian"/>
      <family val="2"/>
    </font>
    <font>
      <sz val="10"/>
      <color indexed="12"/>
      <name val="Arial Armenian"/>
      <family val="0"/>
    </font>
    <font>
      <sz val="8"/>
      <color indexed="12"/>
      <name val="Arial Armenian"/>
      <family val="0"/>
    </font>
    <font>
      <sz val="8"/>
      <color indexed="8"/>
      <name val="Arial Armenian"/>
      <family val="0"/>
    </font>
    <font>
      <sz val="9"/>
      <color indexed="8"/>
      <name val="Arial LatArm"/>
      <family val="2"/>
    </font>
    <font>
      <b/>
      <sz val="8"/>
      <color indexed="8"/>
      <name val="Arial Armenian"/>
      <family val="0"/>
    </font>
    <font>
      <sz val="8.5"/>
      <color indexed="8"/>
      <name val="Arial LatArm"/>
      <family val="2"/>
    </font>
    <font>
      <b/>
      <sz val="8.5"/>
      <color indexed="8"/>
      <name val="Arial LatArm"/>
      <family val="2"/>
    </font>
    <font>
      <b/>
      <sz val="8.5"/>
      <color indexed="8"/>
      <name val="Arial Armenian"/>
      <family val="0"/>
    </font>
    <font>
      <sz val="10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13" fillId="0" borderId="1" applyNumberFormat="0" applyFill="0" applyProtection="0">
      <alignment horizontal="center" vertical="center"/>
    </xf>
    <xf numFmtId="43" fontId="4" fillId="0" borderId="0" applyFont="0" applyFill="0" applyBorder="0" applyAlignment="0" applyProtection="0"/>
    <xf numFmtId="0" fontId="13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4" fontId="13" fillId="0" borderId="1" applyFill="0" applyProtection="0">
      <alignment horizontal="right" vertical="center"/>
    </xf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2" applyNumberFormat="0" applyAlignment="0" applyProtection="0"/>
    <xf numFmtId="0" fontId="58" fillId="26" borderId="3" applyNumberFormat="0" applyAlignment="0" applyProtection="0"/>
    <xf numFmtId="0" fontId="59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27" borderId="8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71" fillId="31" borderId="0" applyNumberFormat="0" applyBorder="0" applyAlignment="0" applyProtection="0"/>
  </cellStyleXfs>
  <cellXfs count="397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right" vertical="top"/>
    </xf>
    <xf numFmtId="178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178" fontId="6" fillId="0" borderId="15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left" vertical="center" wrapText="1"/>
    </xf>
    <xf numFmtId="178" fontId="6" fillId="0" borderId="0" xfId="0" applyNumberFormat="1" applyFont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178" fontId="6" fillId="0" borderId="15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78" fontId="6" fillId="0" borderId="0" xfId="0" applyNumberFormat="1" applyFont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center"/>
    </xf>
    <xf numFmtId="178" fontId="8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85" fontId="7" fillId="0" borderId="12" xfId="63" applyNumberFormat="1" applyFont="1" applyBorder="1" applyAlignment="1">
      <alignment horizontal="right"/>
    </xf>
    <xf numFmtId="185" fontId="6" fillId="0" borderId="12" xfId="63" applyNumberFormat="1" applyFont="1" applyBorder="1" applyAlignment="1">
      <alignment horizontal="right"/>
    </xf>
    <xf numFmtId="180" fontId="7" fillId="0" borderId="12" xfId="63" applyFont="1" applyBorder="1" applyAlignment="1">
      <alignment horizontal="right"/>
    </xf>
    <xf numFmtId="180" fontId="6" fillId="0" borderId="12" xfId="63" applyFont="1" applyBorder="1" applyAlignment="1">
      <alignment horizontal="right"/>
    </xf>
    <xf numFmtId="4" fontId="6" fillId="0" borderId="12" xfId="0" applyNumberFormat="1" applyFont="1" applyBorder="1" applyAlignment="1">
      <alignment horizontal="center" vertical="top"/>
    </xf>
    <xf numFmtId="4" fontId="7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32" borderId="12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left" vertical="top"/>
    </xf>
    <xf numFmtId="189" fontId="0" fillId="0" borderId="0" xfId="0" applyNumberFormat="1" applyAlignment="1">
      <alignment horizontal="left" vertical="top" wrapText="1"/>
    </xf>
    <xf numFmtId="180" fontId="6" fillId="0" borderId="12" xfId="63" applyFont="1" applyBorder="1">
      <alignment/>
    </xf>
    <xf numFmtId="2" fontId="0" fillId="0" borderId="0" xfId="0" applyNumberFormat="1" applyAlignment="1">
      <alignment horizontal="left" vertical="top" wrapText="1"/>
    </xf>
    <xf numFmtId="191" fontId="0" fillId="0" borderId="0" xfId="0" applyNumberFormat="1" applyAlignment="1">
      <alignment horizontal="left" vertical="top" wrapText="1"/>
    </xf>
    <xf numFmtId="180" fontId="18" fillId="0" borderId="12" xfId="63" applyFont="1" applyBorder="1" applyAlignment="1">
      <alignment horizontal="right"/>
    </xf>
    <xf numFmtId="180" fontId="18" fillId="0" borderId="12" xfId="63" applyFont="1" applyBorder="1">
      <alignment/>
    </xf>
    <xf numFmtId="178" fontId="0" fillId="32" borderId="0" xfId="0" applyNumberFormat="1" applyFill="1" applyAlignment="1">
      <alignment horizontal="right" vertical="top"/>
    </xf>
    <xf numFmtId="178" fontId="0" fillId="32" borderId="0" xfId="0" applyNumberFormat="1" applyFill="1" applyAlignment="1">
      <alignment horizontal="center" vertical="top"/>
    </xf>
    <xf numFmtId="0" fontId="0" fillId="32" borderId="0" xfId="0" applyFill="1" applyAlignment="1">
      <alignment horizontal="left" vertical="top"/>
    </xf>
    <xf numFmtId="0" fontId="6" fillId="32" borderId="12" xfId="0" applyNumberFormat="1" applyFont="1" applyFill="1" applyBorder="1" applyAlignment="1">
      <alignment horizontal="center" vertical="center" wrapText="1"/>
    </xf>
    <xf numFmtId="178" fontId="6" fillId="32" borderId="0" xfId="0" applyNumberFormat="1" applyFont="1" applyFill="1" applyAlignment="1">
      <alignment horizontal="right" vertical="top"/>
    </xf>
    <xf numFmtId="0" fontId="6" fillId="32" borderId="12" xfId="0" applyNumberFormat="1" applyFont="1" applyFill="1" applyBorder="1" applyAlignment="1">
      <alignment horizontal="center" vertical="top"/>
    </xf>
    <xf numFmtId="178" fontId="17" fillId="32" borderId="12" xfId="0" applyNumberFormat="1" applyFont="1" applyFill="1" applyBorder="1" applyAlignment="1">
      <alignment horizontal="center" vertical="top"/>
    </xf>
    <xf numFmtId="178" fontId="18" fillId="32" borderId="12" xfId="0" applyNumberFormat="1" applyFont="1" applyFill="1" applyBorder="1" applyAlignment="1">
      <alignment horizontal="center" vertical="top"/>
    </xf>
    <xf numFmtId="178" fontId="15" fillId="32" borderId="12" xfId="0" applyNumberFormat="1" applyFont="1" applyFill="1" applyBorder="1" applyAlignment="1">
      <alignment horizontal="center" vertical="center"/>
    </xf>
    <xf numFmtId="178" fontId="15" fillId="32" borderId="12" xfId="0" applyNumberFormat="1" applyFont="1" applyFill="1" applyBorder="1" applyAlignment="1">
      <alignment horizontal="right" vertical="center" wrapText="1"/>
    </xf>
    <xf numFmtId="180" fontId="18" fillId="32" borderId="12" xfId="63" applyFont="1" applyFill="1" applyBorder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right"/>
    </xf>
    <xf numFmtId="0" fontId="26" fillId="32" borderId="12" xfId="0" applyFont="1" applyFill="1" applyBorder="1" applyAlignment="1">
      <alignment/>
    </xf>
    <xf numFmtId="0" fontId="26" fillId="32" borderId="12" xfId="0" applyFont="1" applyFill="1" applyBorder="1" applyAlignment="1">
      <alignment horizontal="left" vertical="center" wrapText="1"/>
    </xf>
    <xf numFmtId="0" fontId="26" fillId="32" borderId="12" xfId="0" applyFont="1" applyFill="1" applyBorder="1" applyAlignment="1">
      <alignment horizontal="center" vertical="center" wrapText="1"/>
    </xf>
    <xf numFmtId="185" fontId="26" fillId="32" borderId="12" xfId="63" applyNumberFormat="1" applyFont="1" applyFill="1" applyBorder="1" applyAlignment="1">
      <alignment horizontal="center" vertical="center" wrapText="1"/>
    </xf>
    <xf numFmtId="185" fontId="26" fillId="32" borderId="12" xfId="63" applyNumberFormat="1" applyFont="1" applyFill="1" applyBorder="1">
      <alignment/>
    </xf>
    <xf numFmtId="180" fontId="26" fillId="32" borderId="12" xfId="63" applyNumberFormat="1" applyFont="1" applyFill="1" applyBorder="1">
      <alignment/>
    </xf>
    <xf numFmtId="0" fontId="25" fillId="32" borderId="0" xfId="0" applyFont="1" applyFill="1" applyAlignment="1">
      <alignment/>
    </xf>
    <xf numFmtId="178" fontId="6" fillId="32" borderId="0" xfId="0" applyNumberFormat="1" applyFont="1" applyFill="1" applyAlignment="1">
      <alignment horizontal="center" vertical="top"/>
    </xf>
    <xf numFmtId="178" fontId="31" fillId="32" borderId="0" xfId="0" applyNumberFormat="1" applyFont="1" applyFill="1" applyAlignment="1">
      <alignment horizontal="right" vertical="top"/>
    </xf>
    <xf numFmtId="178" fontId="31" fillId="32" borderId="0" xfId="0" applyNumberFormat="1" applyFont="1" applyFill="1" applyAlignment="1">
      <alignment horizontal="center" vertical="top"/>
    </xf>
    <xf numFmtId="0" fontId="31" fillId="32" borderId="0" xfId="0" applyFont="1" applyFill="1" applyAlignment="1">
      <alignment horizontal="left" vertical="top"/>
    </xf>
    <xf numFmtId="0" fontId="18" fillId="32" borderId="12" xfId="0" applyNumberFormat="1" applyFont="1" applyFill="1" applyBorder="1" applyAlignment="1">
      <alignment horizontal="center" vertical="center"/>
    </xf>
    <xf numFmtId="0" fontId="18" fillId="32" borderId="12" xfId="0" applyNumberFormat="1" applyFont="1" applyFill="1" applyBorder="1" applyAlignment="1">
      <alignment horizontal="center" vertical="center" wrapText="1"/>
    </xf>
    <xf numFmtId="185" fontId="6" fillId="0" borderId="12" xfId="0" applyNumberFormat="1" applyFont="1" applyBorder="1" applyAlignment="1">
      <alignment horizontal="right" vertical="top"/>
    </xf>
    <xf numFmtId="185" fontId="7" fillId="0" borderId="12" xfId="0" applyNumberFormat="1" applyFont="1" applyBorder="1" applyAlignment="1">
      <alignment horizontal="right" vertical="center"/>
    </xf>
    <xf numFmtId="185" fontId="6" fillId="0" borderId="15" xfId="0" applyNumberFormat="1" applyFont="1" applyBorder="1" applyAlignment="1">
      <alignment horizontal="right" vertical="top"/>
    </xf>
    <xf numFmtId="185" fontId="0" fillId="0" borderId="0" xfId="0" applyNumberFormat="1" applyAlignment="1">
      <alignment horizontal="right" vertical="top"/>
    </xf>
    <xf numFmtId="14" fontId="26" fillId="32" borderId="12" xfId="0" applyNumberFormat="1" applyFont="1" applyFill="1" applyBorder="1" applyAlignment="1">
      <alignment/>
    </xf>
    <xf numFmtId="0" fontId="20" fillId="32" borderId="0" xfId="0" applyFont="1" applyFill="1" applyAlignment="1">
      <alignment/>
    </xf>
    <xf numFmtId="0" fontId="26" fillId="32" borderId="0" xfId="0" applyFont="1" applyFill="1" applyAlignment="1">
      <alignment/>
    </xf>
    <xf numFmtId="180" fontId="26" fillId="32" borderId="12" xfId="0" applyNumberFormat="1" applyFont="1" applyFill="1" applyBorder="1" applyAlignment="1">
      <alignment/>
    </xf>
    <xf numFmtId="2" fontId="26" fillId="32" borderId="12" xfId="0" applyNumberFormat="1" applyFont="1" applyFill="1" applyBorder="1" applyAlignment="1">
      <alignment/>
    </xf>
    <xf numFmtId="0" fontId="24" fillId="32" borderId="12" xfId="0" applyFont="1" applyFill="1" applyBorder="1" applyAlignment="1">
      <alignment/>
    </xf>
    <xf numFmtId="185" fontId="24" fillId="32" borderId="12" xfId="0" applyNumberFormat="1" applyFont="1" applyFill="1" applyBorder="1" applyAlignment="1">
      <alignment/>
    </xf>
    <xf numFmtId="180" fontId="24" fillId="32" borderId="12" xfId="63" applyFont="1" applyFill="1" applyBorder="1">
      <alignment/>
    </xf>
    <xf numFmtId="186" fontId="20" fillId="32" borderId="0" xfId="0" applyNumberFormat="1" applyFont="1" applyFill="1" applyAlignment="1">
      <alignment/>
    </xf>
    <xf numFmtId="185" fontId="20" fillId="32" borderId="0" xfId="63" applyNumberFormat="1" applyFont="1" applyFill="1">
      <alignment/>
    </xf>
    <xf numFmtId="185" fontId="20" fillId="32" borderId="0" xfId="0" applyNumberFormat="1" applyFont="1" applyFill="1" applyAlignment="1">
      <alignment/>
    </xf>
    <xf numFmtId="0" fontId="30" fillId="32" borderId="0" xfId="0" applyFont="1" applyFill="1" applyAlignment="1">
      <alignment/>
    </xf>
    <xf numFmtId="0" fontId="30" fillId="32" borderId="0" xfId="0" applyFont="1" applyFill="1" applyAlignment="1">
      <alignment horizontal="center"/>
    </xf>
    <xf numFmtId="0" fontId="30" fillId="32" borderId="0" xfId="0" applyFont="1" applyFill="1" applyAlignment="1">
      <alignment horizontal="right"/>
    </xf>
    <xf numFmtId="0" fontId="0" fillId="32" borderId="0" xfId="0" applyFill="1" applyAlignment="1">
      <alignment/>
    </xf>
    <xf numFmtId="185" fontId="30" fillId="32" borderId="0" xfId="63" applyNumberFormat="1" applyFont="1" applyFill="1">
      <alignment/>
    </xf>
    <xf numFmtId="185" fontId="30" fillId="32" borderId="0" xfId="0" applyNumberFormat="1" applyFont="1" applyFill="1" applyAlignment="1">
      <alignment/>
    </xf>
    <xf numFmtId="192" fontId="30" fillId="32" borderId="0" xfId="63" applyNumberFormat="1" applyFont="1" applyFill="1">
      <alignment/>
    </xf>
    <xf numFmtId="185" fontId="28" fillId="32" borderId="0" xfId="0" applyNumberFormat="1" applyFont="1" applyFill="1" applyAlignment="1">
      <alignment horizontal="left"/>
    </xf>
    <xf numFmtId="0" fontId="31" fillId="32" borderId="0" xfId="0" applyFont="1" applyFill="1" applyAlignment="1">
      <alignment/>
    </xf>
    <xf numFmtId="185" fontId="31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19" fillId="32" borderId="0" xfId="0" applyFont="1" applyFill="1" applyAlignment="1">
      <alignment/>
    </xf>
    <xf numFmtId="185" fontId="28" fillId="32" borderId="0" xfId="0" applyNumberFormat="1" applyFont="1" applyFill="1" applyAlignment="1">
      <alignment horizontal="center"/>
    </xf>
    <xf numFmtId="180" fontId="30" fillId="32" borderId="0" xfId="63" applyFont="1" applyFill="1">
      <alignment/>
    </xf>
    <xf numFmtId="180" fontId="0" fillId="32" borderId="0" xfId="63" applyFont="1" applyFill="1">
      <alignment/>
    </xf>
    <xf numFmtId="180" fontId="20" fillId="32" borderId="0" xfId="63" applyFont="1" applyFill="1">
      <alignment/>
    </xf>
    <xf numFmtId="185" fontId="24" fillId="32" borderId="0" xfId="0" applyNumberFormat="1" applyFont="1" applyFill="1" applyAlignment="1">
      <alignment horizontal="center"/>
    </xf>
    <xf numFmtId="180" fontId="30" fillId="32" borderId="0" xfId="0" applyNumberFormat="1" applyFont="1" applyFill="1" applyAlignment="1">
      <alignment/>
    </xf>
    <xf numFmtId="0" fontId="20" fillId="32" borderId="0" xfId="0" applyFont="1" applyFill="1" applyAlignment="1">
      <alignment horizontal="center"/>
    </xf>
    <xf numFmtId="0" fontId="27" fillId="32" borderId="0" xfId="0" applyFont="1" applyFill="1" applyAlignment="1">
      <alignment/>
    </xf>
    <xf numFmtId="185" fontId="27" fillId="32" borderId="0" xfId="63" applyNumberFormat="1" applyFont="1" applyFill="1">
      <alignment/>
    </xf>
    <xf numFmtId="185" fontId="29" fillId="32" borderId="0" xfId="63" applyNumberFormat="1" applyFont="1" applyFill="1">
      <alignment/>
    </xf>
    <xf numFmtId="185" fontId="27" fillId="32" borderId="0" xfId="0" applyNumberFormat="1" applyFont="1" applyFill="1" applyAlignment="1">
      <alignment/>
    </xf>
    <xf numFmtId="185" fontId="29" fillId="32" borderId="0" xfId="0" applyNumberFormat="1" applyFont="1" applyFill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180" fontId="17" fillId="0" borderId="12" xfId="63" applyFont="1" applyBorder="1" applyAlignment="1">
      <alignment horizontal="right"/>
    </xf>
    <xf numFmtId="185" fontId="17" fillId="0" borderId="0" xfId="63" applyNumberFormat="1" applyFont="1">
      <alignment/>
    </xf>
    <xf numFmtId="0" fontId="17" fillId="0" borderId="12" xfId="63" applyNumberFormat="1" applyFont="1" applyBorder="1" applyAlignment="1">
      <alignment horizontal="right"/>
    </xf>
    <xf numFmtId="185" fontId="17" fillId="32" borderId="12" xfId="63" applyNumberFormat="1" applyFont="1" applyFill="1" applyBorder="1" applyAlignment="1">
      <alignment horizontal="right"/>
    </xf>
    <xf numFmtId="180" fontId="17" fillId="32" borderId="0" xfId="63" applyFont="1" applyFill="1">
      <alignment/>
    </xf>
    <xf numFmtId="180" fontId="17" fillId="32" borderId="12" xfId="63" applyFont="1" applyFill="1" applyBorder="1">
      <alignment/>
    </xf>
    <xf numFmtId="0" fontId="32" fillId="0" borderId="1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top"/>
    </xf>
    <xf numFmtId="178" fontId="18" fillId="0" borderId="12" xfId="0" applyNumberFormat="1" applyFont="1" applyBorder="1" applyAlignment="1">
      <alignment horizontal="right" vertical="top"/>
    </xf>
    <xf numFmtId="185" fontId="18" fillId="32" borderId="12" xfId="0" applyNumberFormat="1" applyFont="1" applyFill="1" applyBorder="1" applyAlignment="1">
      <alignment horizontal="right" vertical="top"/>
    </xf>
    <xf numFmtId="178" fontId="18" fillId="32" borderId="12" xfId="0" applyNumberFormat="1" applyFont="1" applyFill="1" applyBorder="1" applyAlignment="1">
      <alignment horizontal="right" vertical="top"/>
    </xf>
    <xf numFmtId="0" fontId="32" fillId="0" borderId="13" xfId="0" applyFont="1" applyBorder="1" applyAlignment="1">
      <alignment/>
    </xf>
    <xf numFmtId="0" fontId="32" fillId="0" borderId="0" xfId="0" applyFont="1" applyAlignment="1">
      <alignment/>
    </xf>
    <xf numFmtId="180" fontId="17" fillId="32" borderId="12" xfId="63" applyFont="1" applyFill="1" applyBorder="1" applyAlignment="1">
      <alignment horizontal="right"/>
    </xf>
    <xf numFmtId="185" fontId="18" fillId="32" borderId="12" xfId="0" applyNumberFormat="1" applyFont="1" applyFill="1" applyBorder="1" applyAlignment="1">
      <alignment horizontal="center" vertical="top"/>
    </xf>
    <xf numFmtId="0" fontId="18" fillId="32" borderId="12" xfId="0" applyFont="1" applyFill="1" applyBorder="1" applyAlignment="1">
      <alignment horizontal="center" vertical="top"/>
    </xf>
    <xf numFmtId="180" fontId="17" fillId="0" borderId="12" xfId="63" applyNumberFormat="1" applyFont="1" applyBorder="1" applyAlignment="1">
      <alignment horizontal="right"/>
    </xf>
    <xf numFmtId="185" fontId="17" fillId="0" borderId="12" xfId="63" applyNumberFormat="1" applyFont="1" applyBorder="1" applyAlignment="1">
      <alignment horizontal="right"/>
    </xf>
    <xf numFmtId="180" fontId="18" fillId="0" borderId="12" xfId="63" applyNumberFormat="1" applyFont="1" applyBorder="1" applyAlignment="1">
      <alignment horizontal="right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185" fontId="18" fillId="0" borderId="12" xfId="63" applyNumberFormat="1" applyFont="1" applyBorder="1" applyAlignment="1">
      <alignment horizontal="right"/>
    </xf>
    <xf numFmtId="185" fontId="18" fillId="32" borderId="12" xfId="63" applyNumberFormat="1" applyFont="1" applyFill="1" applyBorder="1">
      <alignment/>
    </xf>
    <xf numFmtId="180" fontId="18" fillId="32" borderId="12" xfId="63" applyFont="1" applyFill="1" applyBorder="1" applyAlignment="1">
      <alignment horizontal="right"/>
    </xf>
    <xf numFmtId="180" fontId="17" fillId="32" borderId="12" xfId="63" applyNumberFormat="1" applyFont="1" applyFill="1" applyBorder="1" applyAlignment="1">
      <alignment horizontal="right"/>
    </xf>
    <xf numFmtId="178" fontId="18" fillId="0" borderId="12" xfId="0" applyNumberFormat="1" applyFont="1" applyBorder="1" applyAlignment="1">
      <alignment horizontal="right" vertical="center"/>
    </xf>
    <xf numFmtId="185" fontId="18" fillId="32" borderId="12" xfId="63" applyNumberFormat="1" applyFont="1" applyFill="1" applyBorder="1" applyAlignment="1">
      <alignment horizontal="right"/>
    </xf>
    <xf numFmtId="180" fontId="17" fillId="0" borderId="12" xfId="63" applyFont="1" applyBorder="1">
      <alignment/>
    </xf>
    <xf numFmtId="185" fontId="17" fillId="32" borderId="12" xfId="63" applyNumberFormat="1" applyFont="1" applyFill="1" applyBorder="1">
      <alignment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center" vertical="top"/>
    </xf>
    <xf numFmtId="0" fontId="32" fillId="0" borderId="21" xfId="0" applyFont="1" applyBorder="1" applyAlignment="1">
      <alignment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178" fontId="18" fillId="0" borderId="0" xfId="0" applyNumberFormat="1" applyFont="1" applyAlignment="1">
      <alignment horizontal="right" vertical="top"/>
    </xf>
    <xf numFmtId="185" fontId="18" fillId="32" borderId="0" xfId="0" applyNumberFormat="1" applyFont="1" applyFill="1" applyAlignment="1">
      <alignment horizontal="right" vertical="top"/>
    </xf>
    <xf numFmtId="178" fontId="18" fillId="32" borderId="0" xfId="0" applyNumberFormat="1" applyFont="1" applyFill="1" applyAlignment="1">
      <alignment horizontal="right" vertical="top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left" vertical="top" wrapText="1"/>
    </xf>
    <xf numFmtId="178" fontId="32" fillId="0" borderId="0" xfId="0" applyNumberFormat="1" applyFont="1" applyAlignment="1">
      <alignment horizontal="right" vertical="top"/>
    </xf>
    <xf numFmtId="185" fontId="32" fillId="32" borderId="0" xfId="0" applyNumberFormat="1" applyFont="1" applyFill="1" applyAlignment="1">
      <alignment horizontal="right" vertical="top"/>
    </xf>
    <xf numFmtId="178" fontId="32" fillId="32" borderId="0" xfId="0" applyNumberFormat="1" applyFont="1" applyFill="1" applyAlignment="1">
      <alignment horizontal="right" vertical="top"/>
    </xf>
    <xf numFmtId="0" fontId="17" fillId="0" borderId="12" xfId="0" applyFont="1" applyBorder="1" applyAlignment="1">
      <alignment horizontal="center" vertical="center" textRotation="90" wrapText="1"/>
    </xf>
    <xf numFmtId="0" fontId="32" fillId="0" borderId="18" xfId="0" applyFont="1" applyBorder="1" applyAlignment="1">
      <alignment vertical="center"/>
    </xf>
    <xf numFmtId="185" fontId="18" fillId="0" borderId="12" xfId="0" applyNumberFormat="1" applyFont="1" applyBorder="1" applyAlignment="1">
      <alignment horizontal="right" vertical="top"/>
    </xf>
    <xf numFmtId="0" fontId="32" fillId="0" borderId="18" xfId="0" applyFont="1" applyBorder="1" applyAlignment="1">
      <alignment/>
    </xf>
    <xf numFmtId="185" fontId="18" fillId="0" borderId="12" xfId="0" applyNumberFormat="1" applyFont="1" applyBorder="1" applyAlignment="1">
      <alignment horizontal="right" vertical="center"/>
    </xf>
    <xf numFmtId="178" fontId="17" fillId="0" borderId="12" xfId="0" applyNumberFormat="1" applyFont="1" applyBorder="1" applyAlignment="1">
      <alignment horizontal="right" vertical="center"/>
    </xf>
    <xf numFmtId="185" fontId="17" fillId="0" borderId="12" xfId="0" applyNumberFormat="1" applyFont="1" applyBorder="1" applyAlignment="1">
      <alignment horizontal="right" vertical="center"/>
    </xf>
    <xf numFmtId="185" fontId="18" fillId="0" borderId="12" xfId="0" applyNumberFormat="1" applyFont="1" applyBorder="1" applyAlignment="1">
      <alignment horizontal="center" vertical="top"/>
    </xf>
    <xf numFmtId="185" fontId="18" fillId="0" borderId="12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top"/>
    </xf>
    <xf numFmtId="0" fontId="17" fillId="0" borderId="12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top"/>
    </xf>
    <xf numFmtId="180" fontId="15" fillId="32" borderId="12" xfId="63" applyFont="1" applyFill="1" applyBorder="1" applyAlignment="1">
      <alignment horizontal="right"/>
    </xf>
    <xf numFmtId="185" fontId="15" fillId="32" borderId="12" xfId="63" applyNumberFormat="1" applyFont="1" applyFill="1" applyBorder="1" applyAlignment="1">
      <alignment horizontal="right"/>
    </xf>
    <xf numFmtId="178" fontId="17" fillId="32" borderId="12" xfId="0" applyNumberFormat="1" applyFont="1" applyFill="1" applyBorder="1" applyAlignment="1">
      <alignment horizontal="right" vertical="center"/>
    </xf>
    <xf numFmtId="185" fontId="17" fillId="32" borderId="12" xfId="0" applyNumberFormat="1" applyFont="1" applyFill="1" applyBorder="1" applyAlignment="1">
      <alignment horizontal="right" vertical="center"/>
    </xf>
    <xf numFmtId="0" fontId="18" fillId="32" borderId="11" xfId="0" applyNumberFormat="1" applyFont="1" applyFill="1" applyBorder="1" applyAlignment="1">
      <alignment horizontal="center" vertical="center"/>
    </xf>
    <xf numFmtId="0" fontId="17" fillId="32" borderId="12" xfId="0" applyFont="1" applyFill="1" applyBorder="1" applyAlignment="1">
      <alignment horizontal="center" vertical="center" wrapText="1"/>
    </xf>
    <xf numFmtId="0" fontId="32" fillId="32" borderId="13" xfId="0" applyFont="1" applyFill="1" applyBorder="1" applyAlignment="1">
      <alignment vertical="center"/>
    </xf>
    <xf numFmtId="0" fontId="32" fillId="32" borderId="0" xfId="0" applyFont="1" applyFill="1" applyAlignment="1">
      <alignment horizontal="center" vertical="center"/>
    </xf>
    <xf numFmtId="0" fontId="32" fillId="32" borderId="0" xfId="0" applyFont="1" applyFill="1" applyAlignment="1">
      <alignment vertical="center"/>
    </xf>
    <xf numFmtId="0" fontId="32" fillId="32" borderId="13" xfId="0" applyFont="1" applyFill="1" applyBorder="1" applyAlignment="1">
      <alignment/>
    </xf>
    <xf numFmtId="0" fontId="18" fillId="32" borderId="11" xfId="0" applyNumberFormat="1" applyFont="1" applyFill="1" applyBorder="1" applyAlignment="1">
      <alignment horizontal="center" vertical="top"/>
    </xf>
    <xf numFmtId="0" fontId="18" fillId="32" borderId="12" xfId="0" applyNumberFormat="1" applyFont="1" applyFill="1" applyBorder="1" applyAlignment="1">
      <alignment horizontal="center" vertical="top"/>
    </xf>
    <xf numFmtId="0" fontId="18" fillId="32" borderId="12" xfId="0" applyFont="1" applyFill="1" applyBorder="1" applyAlignment="1">
      <alignment horizontal="left" vertical="top" wrapText="1"/>
    </xf>
    <xf numFmtId="0" fontId="32" fillId="32" borderId="0" xfId="0" applyFont="1" applyFill="1" applyAlignment="1">
      <alignment horizontal="center" vertical="top"/>
    </xf>
    <xf numFmtId="0" fontId="15" fillId="32" borderId="12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left" vertical="center" wrapText="1"/>
    </xf>
    <xf numFmtId="0" fontId="15" fillId="32" borderId="12" xfId="0" applyFont="1" applyFill="1" applyBorder="1" applyAlignment="1">
      <alignment horizontal="left" vertical="center" wrapText="1"/>
    </xf>
    <xf numFmtId="0" fontId="14" fillId="32" borderId="1" xfId="33" applyFont="1" applyFill="1" applyBorder="1" applyAlignment="1">
      <alignment horizontal="center" vertical="center"/>
    </xf>
    <xf numFmtId="0" fontId="15" fillId="32" borderId="12" xfId="0" applyNumberFormat="1" applyFont="1" applyFill="1" applyBorder="1" applyAlignment="1">
      <alignment horizontal="center" vertical="center" wrapText="1"/>
    </xf>
    <xf numFmtId="0" fontId="14" fillId="32" borderId="1" xfId="33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/>
    </xf>
    <xf numFmtId="0" fontId="16" fillId="32" borderId="0" xfId="0" applyFont="1" applyFill="1" applyAlignment="1">
      <alignment horizontal="center" vertical="top"/>
    </xf>
    <xf numFmtId="0" fontId="33" fillId="32" borderId="12" xfId="0" applyFont="1" applyFill="1" applyBorder="1" applyAlignment="1">
      <alignment horizontal="left" vertical="center" wrapText="1"/>
    </xf>
    <xf numFmtId="0" fontId="14" fillId="32" borderId="12" xfId="0" applyFont="1" applyFill="1" applyBorder="1" applyAlignment="1">
      <alignment horizontal="left" vertical="top" wrapText="1"/>
    </xf>
    <xf numFmtId="0" fontId="15" fillId="32" borderId="11" xfId="0" applyNumberFormat="1" applyFont="1" applyFill="1" applyBorder="1" applyAlignment="1">
      <alignment horizontal="center" vertical="top"/>
    </xf>
    <xf numFmtId="0" fontId="15" fillId="32" borderId="12" xfId="0" applyNumberFormat="1" applyFont="1" applyFill="1" applyBorder="1" applyAlignment="1">
      <alignment horizontal="center" vertical="top"/>
    </xf>
    <xf numFmtId="0" fontId="15" fillId="32" borderId="12" xfId="0" applyFont="1" applyFill="1" applyBorder="1" applyAlignment="1">
      <alignment horizontal="left" vertical="top" wrapText="1"/>
    </xf>
    <xf numFmtId="0" fontId="15" fillId="32" borderId="11" xfId="0" applyNumberFormat="1" applyFont="1" applyFill="1" applyBorder="1" applyAlignment="1">
      <alignment horizontal="center" vertical="center"/>
    </xf>
    <xf numFmtId="0" fontId="15" fillId="32" borderId="12" xfId="0" applyNumberFormat="1" applyFont="1" applyFill="1" applyBorder="1" applyAlignment="1">
      <alignment horizontal="center" vertical="center"/>
    </xf>
    <xf numFmtId="0" fontId="33" fillId="32" borderId="12" xfId="0" applyFont="1" applyFill="1" applyBorder="1" applyAlignment="1">
      <alignment horizontal="left" vertical="top" wrapText="1"/>
    </xf>
    <xf numFmtId="0" fontId="18" fillId="32" borderId="14" xfId="0" applyNumberFormat="1" applyFont="1" applyFill="1" applyBorder="1" applyAlignment="1">
      <alignment horizontal="center" vertical="top"/>
    </xf>
    <xf numFmtId="0" fontId="18" fillId="32" borderId="15" xfId="0" applyNumberFormat="1" applyFont="1" applyFill="1" applyBorder="1" applyAlignment="1">
      <alignment horizontal="center" vertical="top"/>
    </xf>
    <xf numFmtId="0" fontId="18" fillId="32" borderId="15" xfId="0" applyFont="1" applyFill="1" applyBorder="1" applyAlignment="1">
      <alignment horizontal="left" vertical="top" wrapText="1"/>
    </xf>
    <xf numFmtId="0" fontId="32" fillId="32" borderId="21" xfId="0" applyFont="1" applyFill="1" applyBorder="1" applyAlignment="1">
      <alignment/>
    </xf>
    <xf numFmtId="0" fontId="32" fillId="32" borderId="0" xfId="0" applyNumberFormat="1" applyFont="1" applyFill="1" applyAlignment="1">
      <alignment horizontal="center" vertical="top"/>
    </xf>
    <xf numFmtId="0" fontId="32" fillId="32" borderId="0" xfId="0" applyFont="1" applyFill="1" applyAlignment="1">
      <alignment horizontal="left" vertical="top" wrapText="1"/>
    </xf>
    <xf numFmtId="0" fontId="32" fillId="32" borderId="0" xfId="0" applyFont="1" applyFill="1" applyAlignment="1">
      <alignment/>
    </xf>
    <xf numFmtId="180" fontId="36" fillId="32" borderId="12" xfId="63" applyFont="1" applyFill="1" applyBorder="1" applyAlignment="1">
      <alignment horizontal="right"/>
    </xf>
    <xf numFmtId="178" fontId="18" fillId="32" borderId="12" xfId="0" applyNumberFormat="1" applyFont="1" applyFill="1" applyBorder="1" applyAlignment="1">
      <alignment horizontal="right" vertical="center"/>
    </xf>
    <xf numFmtId="0" fontId="17" fillId="32" borderId="12" xfId="0" applyFont="1" applyFill="1" applyBorder="1" applyAlignment="1">
      <alignment horizontal="center" vertical="center"/>
    </xf>
    <xf numFmtId="0" fontId="17" fillId="32" borderId="16" xfId="0" applyFont="1" applyFill="1" applyBorder="1" applyAlignment="1">
      <alignment horizontal="center" vertical="center"/>
    </xf>
    <xf numFmtId="0" fontId="34" fillId="32" borderId="12" xfId="0" applyFont="1" applyFill="1" applyBorder="1" applyAlignment="1">
      <alignment vertical="center"/>
    </xf>
    <xf numFmtId="0" fontId="34" fillId="32" borderId="0" xfId="0" applyFont="1" applyFill="1" applyAlignment="1">
      <alignment vertical="center"/>
    </xf>
    <xf numFmtId="0" fontId="18" fillId="32" borderId="16" xfId="0" applyFont="1" applyFill="1" applyBorder="1" applyAlignment="1">
      <alignment horizontal="center" vertical="top"/>
    </xf>
    <xf numFmtId="0" fontId="32" fillId="32" borderId="12" xfId="0" applyFont="1" applyFill="1" applyBorder="1" applyAlignment="1">
      <alignment/>
    </xf>
    <xf numFmtId="0" fontId="17" fillId="32" borderId="12" xfId="0" applyFont="1" applyFill="1" applyBorder="1" applyAlignment="1">
      <alignment horizontal="left" vertical="center" wrapText="1"/>
    </xf>
    <xf numFmtId="180" fontId="18" fillId="32" borderId="0" xfId="63" applyFont="1" applyFill="1">
      <alignment/>
    </xf>
    <xf numFmtId="194" fontId="32" fillId="32" borderId="12" xfId="0" applyNumberFormat="1" applyFont="1" applyFill="1" applyBorder="1" applyAlignment="1">
      <alignment/>
    </xf>
    <xf numFmtId="0" fontId="17" fillId="32" borderId="12" xfId="0" applyFont="1" applyFill="1" applyBorder="1" applyAlignment="1">
      <alignment horizontal="center" vertical="top"/>
    </xf>
    <xf numFmtId="0" fontId="17" fillId="32" borderId="12" xfId="0" applyFont="1" applyFill="1" applyBorder="1" applyAlignment="1">
      <alignment horizontal="left" vertical="top" wrapText="1"/>
    </xf>
    <xf numFmtId="0" fontId="17" fillId="32" borderId="16" xfId="0" applyFont="1" applyFill="1" applyBorder="1" applyAlignment="1">
      <alignment horizontal="center" vertical="top"/>
    </xf>
    <xf numFmtId="0" fontId="34" fillId="32" borderId="12" xfId="0" applyFont="1" applyFill="1" applyBorder="1" applyAlignment="1">
      <alignment/>
    </xf>
    <xf numFmtId="0" fontId="34" fillId="32" borderId="0" xfId="0" applyFont="1" applyFill="1" applyAlignment="1">
      <alignment/>
    </xf>
    <xf numFmtId="0" fontId="33" fillId="32" borderId="1" xfId="33" applyFont="1" applyFill="1" applyBorder="1" applyAlignment="1">
      <alignment horizontal="center" vertical="center"/>
    </xf>
    <xf numFmtId="0" fontId="35" fillId="32" borderId="1" xfId="35" applyFont="1" applyFill="1" applyBorder="1" applyAlignment="1">
      <alignment horizontal="left" vertical="center" wrapText="1"/>
    </xf>
    <xf numFmtId="0" fontId="35" fillId="32" borderId="22" xfId="33" applyFont="1" applyFill="1" applyBorder="1" applyAlignment="1">
      <alignment horizontal="center" vertical="center"/>
    </xf>
    <xf numFmtId="0" fontId="18" fillId="32" borderId="22" xfId="33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horizontal="center" vertical="center"/>
    </xf>
    <xf numFmtId="0" fontId="18" fillId="32" borderId="16" xfId="0" applyFont="1" applyFill="1" applyBorder="1" applyAlignment="1">
      <alignment horizontal="center" vertical="center"/>
    </xf>
    <xf numFmtId="0" fontId="32" fillId="32" borderId="12" xfId="0" applyFont="1" applyFill="1" applyBorder="1" applyAlignment="1">
      <alignment vertical="center"/>
    </xf>
    <xf numFmtId="0" fontId="35" fillId="32" borderId="1" xfId="33" applyFont="1" applyFill="1" applyBorder="1" applyAlignment="1">
      <alignment horizontal="center" vertical="center"/>
    </xf>
    <xf numFmtId="0" fontId="35" fillId="32" borderId="12" xfId="0" applyFont="1" applyFill="1" applyBorder="1" applyAlignment="1">
      <alignment horizontal="center" vertical="center"/>
    </xf>
    <xf numFmtId="0" fontId="35" fillId="32" borderId="12" xfId="0" applyFont="1" applyFill="1" applyBorder="1" applyAlignment="1">
      <alignment horizontal="left" vertical="center" wrapText="1"/>
    </xf>
    <xf numFmtId="0" fontId="35" fillId="32" borderId="16" xfId="0" applyFont="1" applyFill="1" applyBorder="1" applyAlignment="1">
      <alignment horizontal="center" vertical="center"/>
    </xf>
    <xf numFmtId="0" fontId="36" fillId="32" borderId="1" xfId="33" applyFont="1" applyFill="1" applyBorder="1" applyAlignment="1">
      <alignment horizontal="center" vertical="center"/>
    </xf>
    <xf numFmtId="0" fontId="36" fillId="32" borderId="1" xfId="35" applyFont="1" applyFill="1" applyBorder="1" applyAlignment="1">
      <alignment horizontal="left" vertical="center" wrapText="1"/>
    </xf>
    <xf numFmtId="0" fontId="36" fillId="32" borderId="22" xfId="33" applyFont="1" applyFill="1" applyBorder="1" applyAlignment="1">
      <alignment horizontal="center" vertical="center"/>
    </xf>
    <xf numFmtId="0" fontId="37" fillId="32" borderId="12" xfId="0" applyFont="1" applyFill="1" applyBorder="1" applyAlignment="1">
      <alignment vertical="center"/>
    </xf>
    <xf numFmtId="0" fontId="37" fillId="32" borderId="0" xfId="0" applyFont="1" applyFill="1" applyAlignment="1">
      <alignment vertical="center"/>
    </xf>
    <xf numFmtId="0" fontId="33" fillId="32" borderId="1" xfId="35" applyFont="1" applyFill="1" applyBorder="1" applyAlignment="1">
      <alignment horizontal="left" vertical="center" wrapText="1"/>
    </xf>
    <xf numFmtId="0" fontId="33" fillId="32" borderId="22" xfId="33" applyFont="1" applyFill="1" applyBorder="1" applyAlignment="1">
      <alignment horizontal="center" vertical="center"/>
    </xf>
    <xf numFmtId="185" fontId="35" fillId="32" borderId="12" xfId="63" applyNumberFormat="1" applyFont="1" applyFill="1" applyBorder="1" applyAlignment="1">
      <alignment horizontal="right"/>
    </xf>
    <xf numFmtId="0" fontId="35" fillId="32" borderId="0" xfId="33" applyFont="1" applyFill="1" applyBorder="1" applyAlignment="1">
      <alignment horizontal="center" vertical="center"/>
    </xf>
    <xf numFmtId="0" fontId="35" fillId="32" borderId="0" xfId="35" applyFont="1" applyFill="1" applyBorder="1" applyAlignment="1">
      <alignment horizontal="left" vertical="center" wrapText="1"/>
    </xf>
    <xf numFmtId="0" fontId="18" fillId="32" borderId="1" xfId="33" applyFont="1" applyFill="1" applyBorder="1" applyAlignment="1">
      <alignment horizontal="center" vertical="center"/>
    </xf>
    <xf numFmtId="0" fontId="18" fillId="32" borderId="1" xfId="35" applyFont="1" applyFill="1" applyBorder="1" applyAlignment="1">
      <alignment horizontal="left" vertical="center" wrapText="1"/>
    </xf>
    <xf numFmtId="178" fontId="17" fillId="32" borderId="12" xfId="0" applyNumberFormat="1" applyFont="1" applyFill="1" applyBorder="1" applyAlignment="1">
      <alignment horizontal="center" vertical="center" wrapText="1"/>
    </xf>
    <xf numFmtId="178" fontId="17" fillId="32" borderId="12" xfId="0" applyNumberFormat="1" applyFont="1" applyFill="1" applyBorder="1" applyAlignment="1">
      <alignment horizontal="right" vertical="center" wrapText="1"/>
    </xf>
    <xf numFmtId="0" fontId="17" fillId="32" borderId="11" xfId="0" applyNumberFormat="1" applyFont="1" applyFill="1" applyBorder="1" applyAlignment="1">
      <alignment horizontal="center" vertical="center"/>
    </xf>
    <xf numFmtId="0" fontId="17" fillId="32" borderId="12" xfId="0" applyNumberFormat="1" applyFont="1" applyFill="1" applyBorder="1" applyAlignment="1">
      <alignment horizontal="center" vertical="center"/>
    </xf>
    <xf numFmtId="0" fontId="34" fillId="32" borderId="13" xfId="0" applyFont="1" applyFill="1" applyBorder="1" applyAlignment="1">
      <alignment vertical="center"/>
    </xf>
    <xf numFmtId="0" fontId="18" fillId="32" borderId="11" xfId="0" applyFont="1" applyFill="1" applyBorder="1" applyAlignment="1">
      <alignment horizontal="center" vertical="top"/>
    </xf>
    <xf numFmtId="178" fontId="18" fillId="32" borderId="12" xfId="0" applyNumberFormat="1" applyFont="1" applyFill="1" applyBorder="1" applyAlignment="1">
      <alignment horizontal="left" vertical="top" wrapText="1"/>
    </xf>
    <xf numFmtId="178" fontId="15" fillId="32" borderId="12" xfId="0" applyNumberFormat="1" applyFont="1" applyFill="1" applyBorder="1" applyAlignment="1">
      <alignment horizontal="left" vertical="center" wrapText="1"/>
    </xf>
    <xf numFmtId="0" fontId="16" fillId="32" borderId="13" xfId="0" applyFont="1" applyFill="1" applyBorder="1" applyAlignment="1">
      <alignment vertical="center"/>
    </xf>
    <xf numFmtId="0" fontId="16" fillId="32" borderId="0" xfId="0" applyFont="1" applyFill="1" applyAlignment="1">
      <alignment vertical="center"/>
    </xf>
    <xf numFmtId="178" fontId="17" fillId="32" borderId="12" xfId="0" applyNumberFormat="1" applyFont="1" applyFill="1" applyBorder="1" applyAlignment="1">
      <alignment horizontal="left" vertical="center" wrapText="1"/>
    </xf>
    <xf numFmtId="178" fontId="17" fillId="32" borderId="12" xfId="0" applyNumberFormat="1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/>
    </xf>
    <xf numFmtId="178" fontId="18" fillId="32" borderId="12" xfId="0" applyNumberFormat="1" applyFont="1" applyFill="1" applyBorder="1" applyAlignment="1">
      <alignment horizontal="center" vertical="center"/>
    </xf>
    <xf numFmtId="178" fontId="33" fillId="32" borderId="12" xfId="0" applyNumberFormat="1" applyFont="1" applyFill="1" applyBorder="1" applyAlignment="1">
      <alignment horizontal="left" vertical="top" wrapText="1"/>
    </xf>
    <xf numFmtId="178" fontId="18" fillId="32" borderId="12" xfId="0" applyNumberFormat="1" applyFont="1" applyFill="1" applyBorder="1" applyAlignment="1">
      <alignment horizontal="left" vertical="center" wrapText="1"/>
    </xf>
    <xf numFmtId="0" fontId="17" fillId="32" borderId="11" xfId="0" applyNumberFormat="1" applyFont="1" applyFill="1" applyBorder="1" applyAlignment="1">
      <alignment horizontal="center" vertical="top"/>
    </xf>
    <xf numFmtId="0" fontId="17" fillId="32" borderId="12" xfId="0" applyNumberFormat="1" applyFont="1" applyFill="1" applyBorder="1" applyAlignment="1">
      <alignment horizontal="center" vertical="top"/>
    </xf>
    <xf numFmtId="0" fontId="38" fillId="32" borderId="12" xfId="0" applyFont="1" applyFill="1" applyBorder="1" applyAlignment="1">
      <alignment horizontal="left" vertical="center" wrapText="1"/>
    </xf>
    <xf numFmtId="0" fontId="34" fillId="32" borderId="13" xfId="0" applyFont="1" applyFill="1" applyBorder="1" applyAlignment="1">
      <alignment/>
    </xf>
    <xf numFmtId="178" fontId="35" fillId="32" borderId="12" xfId="0" applyNumberFormat="1" applyFont="1" applyFill="1" applyBorder="1" applyAlignment="1">
      <alignment horizontal="left" vertical="center" wrapText="1"/>
    </xf>
    <xf numFmtId="178" fontId="33" fillId="32" borderId="12" xfId="0" applyNumberFormat="1" applyFont="1" applyFill="1" applyBorder="1" applyAlignment="1">
      <alignment horizontal="left" vertical="center" wrapText="1"/>
    </xf>
    <xf numFmtId="178" fontId="15" fillId="32" borderId="12" xfId="0" applyNumberFormat="1" applyFont="1" applyFill="1" applyBorder="1" applyAlignment="1">
      <alignment horizontal="left" vertical="top" wrapText="1"/>
    </xf>
    <xf numFmtId="178" fontId="15" fillId="32" borderId="12" xfId="0" applyNumberFormat="1" applyFont="1" applyFill="1" applyBorder="1" applyAlignment="1">
      <alignment horizontal="center" vertical="top"/>
    </xf>
    <xf numFmtId="178" fontId="15" fillId="32" borderId="12" xfId="0" applyNumberFormat="1" applyFont="1" applyFill="1" applyBorder="1" applyAlignment="1">
      <alignment horizontal="right" vertical="top" wrapText="1"/>
    </xf>
    <xf numFmtId="185" fontId="15" fillId="32" borderId="12" xfId="63" applyNumberFormat="1" applyFont="1" applyFill="1" applyBorder="1">
      <alignment/>
    </xf>
    <xf numFmtId="178" fontId="15" fillId="32" borderId="12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2" xfId="0" applyNumberFormat="1" applyFont="1" applyFill="1" applyBorder="1" applyAlignment="1">
      <alignment horizontal="center" vertical="center" wrapText="1"/>
    </xf>
    <xf numFmtId="0" fontId="14" fillId="32" borderId="1" xfId="33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center" vertical="top"/>
    </xf>
    <xf numFmtId="0" fontId="14" fillId="32" borderId="12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/>
    </xf>
    <xf numFmtId="178" fontId="35" fillId="32" borderId="12" xfId="0" applyNumberFormat="1" applyFont="1" applyFill="1" applyBorder="1" applyAlignment="1">
      <alignment horizontal="left" vertical="top" wrapText="1"/>
    </xf>
    <xf numFmtId="178" fontId="14" fillId="32" borderId="12" xfId="0" applyNumberFormat="1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185" fontId="18" fillId="32" borderId="0" xfId="63" applyNumberFormat="1" applyFont="1" applyFill="1">
      <alignment/>
    </xf>
    <xf numFmtId="178" fontId="14" fillId="32" borderId="12" xfId="0" applyNumberFormat="1" applyFont="1" applyFill="1" applyBorder="1" applyAlignment="1">
      <alignment horizontal="left" vertical="top" wrapText="1"/>
    </xf>
    <xf numFmtId="0" fontId="17" fillId="32" borderId="11" xfId="0" applyFont="1" applyFill="1" applyBorder="1" applyAlignment="1">
      <alignment horizontal="center" vertical="center"/>
    </xf>
    <xf numFmtId="178" fontId="15" fillId="32" borderId="12" xfId="0" applyNumberFormat="1" applyFont="1" applyFill="1" applyBorder="1" applyAlignment="1">
      <alignment horizontal="right" vertical="center"/>
    </xf>
    <xf numFmtId="180" fontId="18" fillId="32" borderId="12" xfId="63" applyNumberFormat="1" applyFont="1" applyFill="1" applyBorder="1">
      <alignment/>
    </xf>
    <xf numFmtId="0" fontId="18" fillId="32" borderId="14" xfId="0" applyFont="1" applyFill="1" applyBorder="1" applyAlignment="1">
      <alignment horizontal="center" vertical="top"/>
    </xf>
    <xf numFmtId="0" fontId="18" fillId="32" borderId="15" xfId="0" applyFont="1" applyFill="1" applyBorder="1" applyAlignment="1">
      <alignment horizontal="center" vertical="top"/>
    </xf>
    <xf numFmtId="178" fontId="18" fillId="32" borderId="15" xfId="0" applyNumberFormat="1" applyFont="1" applyFill="1" applyBorder="1" applyAlignment="1">
      <alignment horizontal="center" vertical="top"/>
    </xf>
    <xf numFmtId="178" fontId="18" fillId="32" borderId="15" xfId="0" applyNumberFormat="1" applyFont="1" applyFill="1" applyBorder="1" applyAlignment="1">
      <alignment horizontal="left" vertical="top" wrapText="1"/>
    </xf>
    <xf numFmtId="178" fontId="18" fillId="32" borderId="15" xfId="0" applyNumberFormat="1" applyFont="1" applyFill="1" applyBorder="1" applyAlignment="1">
      <alignment horizontal="right" vertical="center"/>
    </xf>
    <xf numFmtId="178" fontId="32" fillId="32" borderId="0" xfId="0" applyNumberFormat="1" applyFont="1" applyFill="1" applyAlignment="1">
      <alignment horizontal="center" vertical="top"/>
    </xf>
    <xf numFmtId="178" fontId="32" fillId="32" borderId="0" xfId="0" applyNumberFormat="1" applyFont="1" applyFill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 wrapText="1"/>
    </xf>
    <xf numFmtId="178" fontId="6" fillId="0" borderId="24" xfId="0" applyNumberFormat="1" applyFont="1" applyBorder="1" applyAlignment="1">
      <alignment horizontal="center" vertical="center" wrapText="1"/>
    </xf>
    <xf numFmtId="178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/>
    </xf>
    <xf numFmtId="178" fontId="18" fillId="32" borderId="29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8" fontId="8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32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29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178" fontId="6" fillId="0" borderId="23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78" fontId="6" fillId="32" borderId="29" xfId="0" applyNumberFormat="1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32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8" fontId="6" fillId="0" borderId="29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32" borderId="16" xfId="0" applyFont="1" applyFill="1" applyBorder="1" applyAlignment="1">
      <alignment horizontal="center"/>
    </xf>
    <xf numFmtId="0" fontId="24" fillId="32" borderId="33" xfId="0" applyFont="1" applyFill="1" applyBorder="1" applyAlignment="1">
      <alignment horizontal="center"/>
    </xf>
    <xf numFmtId="0" fontId="24" fillId="32" borderId="28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0" fillId="32" borderId="0" xfId="0" applyFont="1" applyFill="1" applyAlignment="1">
      <alignment horizontal="center"/>
    </xf>
    <xf numFmtId="178" fontId="6" fillId="0" borderId="31" xfId="0" applyNumberFormat="1" applyFont="1" applyBorder="1" applyAlignment="1">
      <alignment horizontal="center" vertical="center" wrapText="1"/>
    </xf>
    <xf numFmtId="178" fontId="6" fillId="0" borderId="32" xfId="0" applyNumberFormat="1" applyFont="1" applyBorder="1" applyAlignment="1">
      <alignment horizontal="center" vertical="center" wrapText="1"/>
    </xf>
    <xf numFmtId="178" fontId="6" fillId="0" borderId="2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Comma 2" xfId="34"/>
    <cellStyle name="left_arm10_BordWW_900" xfId="35"/>
    <cellStyle name="Normal 3" xfId="36"/>
    <cellStyle name="rgt_arm14_Money_90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jet%202021\avaganu%20nist\budjet%20kataroxakan%204%20eramsy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udjet%202022-new-24.12.2022\&#1344;&#1329;&#1350;&#1345;&#1350;&#1329;&#1338;&#1352;&#1346;&#1352;&#1358;_&#1343;&#1329;&#1350;&#1352;&#1350;&#1329;&#1343;&#1329;&#1360;&#1331;\kataroxakan%202021-hatvac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jet%202023\&#1378;&#1397;&#1400;&#1410;&#1403;&#1381;%202023%20(&#1381;&#1391;&#1377;&#1396;&#1400;&#1410;&#1407;&#1398;&#1381;&#1408;%2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udjet%202023\&#1355;&#1344;&#1343;&#1357;&#1330;%20&#1344;&#1352;&#1329;&#1343;\&#1391;&#1400;&#1396;&#1400;&#1410;&#1398;&#1377;&#1388;%20&#1378;&#1397;&#1400;&#1410;&#1403;&#1381;%202023%20(&#1409;&#1400;&#1410;&#1409;&#1377;&#1398;&#1387;&#1399;&#1398;&#1381;&#1408;)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Лист2"/>
      <sheetName val="Лист 6"/>
      <sheetName val="Лист 5"/>
      <sheetName val="Лист4"/>
      <sheetName val="Лист3"/>
    </sheetNames>
    <sheetDataSet>
      <sheetData sheetId="1">
        <row r="20">
          <cell r="K20">
            <v>0</v>
          </cell>
        </row>
        <row r="22">
          <cell r="K22">
            <v>0</v>
          </cell>
        </row>
        <row r="28">
          <cell r="K28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6">
          <cell r="K36">
            <v>0</v>
          </cell>
        </row>
        <row r="52">
          <cell r="K52">
            <v>0</v>
          </cell>
        </row>
        <row r="54">
          <cell r="K54" t="str">
            <v>X</v>
          </cell>
          <cell r="L54">
            <v>0</v>
          </cell>
        </row>
        <row r="63">
          <cell r="K63" t="str">
            <v>X</v>
          </cell>
        </row>
        <row r="69">
          <cell r="K69">
            <v>0</v>
          </cell>
        </row>
        <row r="82">
          <cell r="K82">
            <v>0</v>
          </cell>
        </row>
        <row r="83">
          <cell r="K83">
            <v>0</v>
          </cell>
        </row>
        <row r="88">
          <cell r="K88">
            <v>0</v>
          </cell>
        </row>
        <row r="92">
          <cell r="K92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4">
          <cell r="K104">
            <v>0</v>
          </cell>
        </row>
        <row r="105">
          <cell r="K105">
            <v>0</v>
          </cell>
        </row>
        <row r="108">
          <cell r="K108">
            <v>0</v>
          </cell>
        </row>
        <row r="110">
          <cell r="K110" t="str">
            <v>X</v>
          </cell>
          <cell r="L110">
            <v>0</v>
          </cell>
        </row>
        <row r="113">
          <cell r="K113" t="str">
            <v>X</v>
          </cell>
          <cell r="L113">
            <v>0</v>
          </cell>
        </row>
        <row r="114">
          <cell r="K114" t="str">
            <v>X</v>
          </cell>
        </row>
      </sheetData>
      <sheetData sheetId="2">
        <row r="26">
          <cell r="K26" t="str">
            <v>X</v>
          </cell>
          <cell r="L26">
            <v>0</v>
          </cell>
        </row>
        <row r="50">
          <cell r="K50" t="str">
            <v>X</v>
          </cell>
        </row>
        <row r="57">
          <cell r="L57" t="str">
            <v>X</v>
          </cell>
        </row>
      </sheetData>
      <sheetData sheetId="4">
        <row r="18">
          <cell r="L18" t="str">
            <v>X</v>
          </cell>
        </row>
        <row r="58">
          <cell r="L58" t="str">
            <v>X</v>
          </cell>
        </row>
        <row r="64">
          <cell r="K64">
            <v>0</v>
          </cell>
        </row>
        <row r="66">
          <cell r="K66">
            <v>0</v>
          </cell>
        </row>
        <row r="79">
          <cell r="K79">
            <v>0</v>
          </cell>
        </row>
        <row r="89">
          <cell r="L89" t="str">
            <v>X</v>
          </cell>
        </row>
        <row r="93">
          <cell r="K93">
            <v>0</v>
          </cell>
        </row>
        <row r="103">
          <cell r="K103">
            <v>0</v>
          </cell>
          <cell r="L103" t="str">
            <v>X</v>
          </cell>
        </row>
        <row r="108">
          <cell r="K108">
            <v>0</v>
          </cell>
        </row>
        <row r="117">
          <cell r="L117" t="str">
            <v>X</v>
          </cell>
        </row>
        <row r="131">
          <cell r="K131">
            <v>0</v>
          </cell>
        </row>
        <row r="145">
          <cell r="K145">
            <v>0</v>
          </cell>
        </row>
        <row r="160">
          <cell r="K160">
            <v>0</v>
          </cell>
        </row>
        <row r="204">
          <cell r="L204">
            <v>0</v>
          </cell>
        </row>
        <row r="205">
          <cell r="L205">
            <v>0</v>
          </cell>
        </row>
      </sheetData>
      <sheetData sheetId="5">
        <row r="26">
          <cell r="N26">
            <v>0</v>
          </cell>
        </row>
        <row r="34">
          <cell r="M34">
            <v>0</v>
          </cell>
          <cell r="N34">
            <v>0</v>
          </cell>
        </row>
        <row r="51">
          <cell r="M51">
            <v>0</v>
          </cell>
          <cell r="N51">
            <v>0</v>
          </cell>
        </row>
        <row r="63">
          <cell r="N63">
            <v>0</v>
          </cell>
        </row>
        <row r="97">
          <cell r="M97">
            <v>0</v>
          </cell>
          <cell r="N97">
            <v>0</v>
          </cell>
        </row>
        <row r="104">
          <cell r="M104">
            <v>0</v>
          </cell>
          <cell r="N104">
            <v>0</v>
          </cell>
        </row>
        <row r="111">
          <cell r="M111">
            <v>0</v>
          </cell>
        </row>
        <row r="145">
          <cell r="M145">
            <v>0</v>
          </cell>
        </row>
        <row r="150">
          <cell r="N150">
            <v>0</v>
          </cell>
        </row>
        <row r="154">
          <cell r="M154">
            <v>0</v>
          </cell>
          <cell r="N154">
            <v>0</v>
          </cell>
        </row>
        <row r="156">
          <cell r="M156">
            <v>0</v>
          </cell>
          <cell r="N156">
            <v>0</v>
          </cell>
        </row>
        <row r="165">
          <cell r="N165">
            <v>0</v>
          </cell>
        </row>
        <row r="168">
          <cell r="N168">
            <v>0</v>
          </cell>
        </row>
        <row r="176">
          <cell r="N176">
            <v>0</v>
          </cell>
        </row>
        <row r="182">
          <cell r="M182">
            <v>0</v>
          </cell>
          <cell r="N182">
            <v>0</v>
          </cell>
        </row>
        <row r="185">
          <cell r="M185">
            <v>0</v>
          </cell>
        </row>
        <row r="190">
          <cell r="M190">
            <v>0</v>
          </cell>
        </row>
        <row r="214">
          <cell r="N214">
            <v>0</v>
          </cell>
        </row>
        <row r="219">
          <cell r="M219">
            <v>0</v>
          </cell>
        </row>
        <row r="253">
          <cell r="M253">
            <v>0</v>
          </cell>
        </row>
        <row r="270">
          <cell r="M270">
            <v>0</v>
          </cell>
        </row>
        <row r="290">
          <cell r="N290">
            <v>0</v>
          </cell>
        </row>
        <row r="299">
          <cell r="N299">
            <v>0</v>
          </cell>
        </row>
        <row r="306">
          <cell r="N306">
            <v>0</v>
          </cell>
        </row>
        <row r="312">
          <cell r="M3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  <sheetDataSet>
      <sheetData sheetId="3">
        <row r="28">
          <cell r="N28">
            <v>28234.246</v>
          </cell>
        </row>
        <row r="29">
          <cell r="N29">
            <v>1849.5</v>
          </cell>
        </row>
        <row r="30">
          <cell r="N30">
            <v>2491.243</v>
          </cell>
        </row>
        <row r="31">
          <cell r="N31">
            <v>364</v>
          </cell>
        </row>
        <row r="32">
          <cell r="N32">
            <v>1192</v>
          </cell>
        </row>
        <row r="33">
          <cell r="N33">
            <v>480</v>
          </cell>
        </row>
        <row r="35">
          <cell r="N35">
            <v>1482.4</v>
          </cell>
        </row>
        <row r="36">
          <cell r="N36">
            <v>565.918</v>
          </cell>
        </row>
        <row r="37">
          <cell r="N37">
            <v>310</v>
          </cell>
        </row>
        <row r="39">
          <cell r="N39">
            <v>0</v>
          </cell>
        </row>
        <row r="40">
          <cell r="N40">
            <v>746</v>
          </cell>
        </row>
        <row r="41">
          <cell r="N41">
            <v>0</v>
          </cell>
        </row>
        <row r="42">
          <cell r="N42">
            <v>365.455</v>
          </cell>
        </row>
        <row r="43">
          <cell r="N43">
            <v>450</v>
          </cell>
        </row>
        <row r="44">
          <cell r="N44">
            <v>375</v>
          </cell>
        </row>
        <row r="45">
          <cell r="N45">
            <v>2185.4</v>
          </cell>
        </row>
        <row r="46">
          <cell r="N46">
            <v>1715</v>
          </cell>
        </row>
        <row r="48">
          <cell r="N48">
            <v>2512.843</v>
          </cell>
        </row>
        <row r="50">
          <cell r="N50">
            <v>1285.784</v>
          </cell>
        </row>
        <row r="51">
          <cell r="N51">
            <v>1034</v>
          </cell>
        </row>
        <row r="53">
          <cell r="N53">
            <v>2517.628</v>
          </cell>
        </row>
        <row r="54">
          <cell r="N54">
            <v>500</v>
          </cell>
        </row>
        <row r="56">
          <cell r="N56">
            <v>6193.12</v>
          </cell>
        </row>
        <row r="58">
          <cell r="N58">
            <v>0</v>
          </cell>
        </row>
        <row r="59">
          <cell r="N59">
            <v>400.917</v>
          </cell>
        </row>
        <row r="60">
          <cell r="N60">
            <v>5493.125</v>
          </cell>
        </row>
        <row r="73">
          <cell r="N73">
            <v>53204.179</v>
          </cell>
        </row>
        <row r="87">
          <cell r="N87">
            <v>215656.715</v>
          </cell>
        </row>
        <row r="89">
          <cell r="N89">
            <v>5021.424</v>
          </cell>
        </row>
        <row r="109">
          <cell r="N109">
            <v>4350</v>
          </cell>
        </row>
        <row r="112">
          <cell r="N112">
            <v>21455.5</v>
          </cell>
        </row>
        <row r="118">
          <cell r="N118">
            <v>100</v>
          </cell>
        </row>
        <row r="122">
          <cell r="N122">
            <v>1699.72</v>
          </cell>
        </row>
        <row r="130">
          <cell r="N130">
            <v>15565.8</v>
          </cell>
        </row>
        <row r="140">
          <cell r="N140">
            <v>0</v>
          </cell>
        </row>
        <row r="141">
          <cell r="N141">
            <v>118222.555</v>
          </cell>
        </row>
        <row r="142">
          <cell r="N142">
            <v>16409.031</v>
          </cell>
        </row>
        <row r="144">
          <cell r="N144">
            <v>803</v>
          </cell>
        </row>
        <row r="145">
          <cell r="N145">
            <v>1006</v>
          </cell>
        </row>
        <row r="146">
          <cell r="N146">
            <v>9554.86</v>
          </cell>
        </row>
        <row r="148">
          <cell r="N148">
            <v>0</v>
          </cell>
        </row>
        <row r="149">
          <cell r="N149">
            <v>999.8</v>
          </cell>
        </row>
        <row r="150">
          <cell r="N150">
            <v>0</v>
          </cell>
        </row>
        <row r="151">
          <cell r="N151">
            <v>2666.244</v>
          </cell>
        </row>
        <row r="168">
          <cell r="N168">
            <v>-1265.3</v>
          </cell>
        </row>
        <row r="180">
          <cell r="N180">
            <v>-137841.357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բյուջե ծախս-ընդհանուր"/>
      <sheetName val="համադրում 2022-2022-եկամտային"/>
      <sheetName val="եկամուտների բացվածք"/>
      <sheetName val="բյուջե 2023-եկամուտ"/>
      <sheetName val="անասնաբուժերի հաշվարկ"/>
      <sheetName val="համադրում 2022-2023-ծախս"/>
      <sheetName val="բյուջե 2023-ծախս"/>
    </sheetNames>
    <sheetDataSet>
      <sheetData sheetId="3">
        <row r="55">
          <cell r="F55">
            <v>10800000</v>
          </cell>
        </row>
        <row r="56">
          <cell r="F56">
            <v>2758320</v>
          </cell>
        </row>
      </sheetData>
      <sheetData sheetId="6">
        <row r="5">
          <cell r="G5">
            <v>72276588</v>
          </cell>
          <cell r="H5">
            <v>6890220</v>
          </cell>
          <cell r="I5">
            <v>7073220</v>
          </cell>
          <cell r="J5">
            <v>2227200</v>
          </cell>
          <cell r="O5">
            <v>2856000</v>
          </cell>
          <cell r="Z5">
            <v>25178400</v>
          </cell>
          <cell r="AH5">
            <v>116501628</v>
          </cell>
        </row>
        <row r="6">
          <cell r="G6">
            <v>9312973.5</v>
          </cell>
          <cell r="H6">
            <v>861277.5</v>
          </cell>
          <cell r="I6">
            <v>884152.5</v>
          </cell>
          <cell r="Z6">
            <v>3147300</v>
          </cell>
          <cell r="AH6">
            <v>14205703.5</v>
          </cell>
        </row>
        <row r="7">
          <cell r="G7">
            <v>3725189.4000000004</v>
          </cell>
          <cell r="Z7">
            <v>1417850</v>
          </cell>
          <cell r="AH7">
            <v>5143039.4</v>
          </cell>
        </row>
        <row r="9">
          <cell r="G9">
            <v>650000</v>
          </cell>
          <cell r="H9">
            <v>100000</v>
          </cell>
          <cell r="I9">
            <v>100000</v>
          </cell>
          <cell r="Z9">
            <v>100000</v>
          </cell>
          <cell r="AH9">
            <v>950000</v>
          </cell>
        </row>
        <row r="10">
          <cell r="G10">
            <v>1000000</v>
          </cell>
          <cell r="AH10">
            <v>1000000</v>
          </cell>
        </row>
        <row r="12">
          <cell r="G12">
            <v>2862207.57</v>
          </cell>
          <cell r="H12">
            <v>602088.6299999999</v>
          </cell>
          <cell r="I12">
            <v>703253.4299999999</v>
          </cell>
          <cell r="R12">
            <v>25442414.33671104</v>
          </cell>
          <cell r="Z12">
            <v>8549777.983636364</v>
          </cell>
          <cell r="AH12">
            <v>38159741.95034741</v>
          </cell>
        </row>
        <row r="13">
          <cell r="G13">
            <v>414499.11818181816</v>
          </cell>
          <cell r="Z13">
            <v>1073076</v>
          </cell>
          <cell r="AH13">
            <v>1487575.1181818182</v>
          </cell>
        </row>
        <row r="14">
          <cell r="G14">
            <v>1944760.5454545456</v>
          </cell>
          <cell r="H14">
            <v>78000</v>
          </cell>
          <cell r="I14">
            <v>83672.72727272728</v>
          </cell>
          <cell r="AH14">
            <v>2106433.272727273</v>
          </cell>
        </row>
        <row r="15">
          <cell r="G15">
            <v>650000</v>
          </cell>
          <cell r="AH15">
            <v>650000</v>
          </cell>
        </row>
        <row r="16">
          <cell r="G16">
            <v>300000</v>
          </cell>
          <cell r="O16">
            <v>250000</v>
          </cell>
          <cell r="AH16">
            <v>550000</v>
          </cell>
        </row>
        <row r="17">
          <cell r="AH17">
            <v>0</v>
          </cell>
        </row>
        <row r="18">
          <cell r="G18">
            <v>1800000</v>
          </cell>
          <cell r="AH18">
            <v>1800000</v>
          </cell>
        </row>
        <row r="19">
          <cell r="Q19">
            <v>350000</v>
          </cell>
          <cell r="AH19">
            <v>350000</v>
          </cell>
        </row>
        <row r="20">
          <cell r="Q20">
            <v>1482000</v>
          </cell>
          <cell r="AH20">
            <v>1482000</v>
          </cell>
        </row>
        <row r="21">
          <cell r="G21">
            <v>312000</v>
          </cell>
          <cell r="H21">
            <v>24000</v>
          </cell>
          <cell r="I21">
            <v>24000</v>
          </cell>
          <cell r="O21">
            <v>42000</v>
          </cell>
          <cell r="Z21">
            <v>150000</v>
          </cell>
          <cell r="AH21">
            <v>552000</v>
          </cell>
        </row>
        <row r="22">
          <cell r="T22">
            <v>245000</v>
          </cell>
          <cell r="V22">
            <v>500000</v>
          </cell>
          <cell r="AH22">
            <v>745000</v>
          </cell>
        </row>
        <row r="23">
          <cell r="Z23">
            <v>450000</v>
          </cell>
          <cell r="AH23">
            <v>450000</v>
          </cell>
        </row>
        <row r="24">
          <cell r="Q24">
            <v>500000</v>
          </cell>
          <cell r="AH24">
            <v>500000</v>
          </cell>
        </row>
        <row r="25">
          <cell r="Q25">
            <v>2500000</v>
          </cell>
          <cell r="AH25">
            <v>2500000</v>
          </cell>
        </row>
        <row r="26">
          <cell r="Q26">
            <v>1200000</v>
          </cell>
          <cell r="U26">
            <v>1500000</v>
          </cell>
          <cell r="AH26">
            <v>2700000</v>
          </cell>
        </row>
        <row r="27">
          <cell r="G27">
            <v>118351</v>
          </cell>
          <cell r="H27">
            <v>25678</v>
          </cell>
          <cell r="I27">
            <v>30779</v>
          </cell>
          <cell r="O27">
            <v>350000</v>
          </cell>
          <cell r="U27">
            <v>1500000</v>
          </cell>
          <cell r="X27">
            <v>2500000</v>
          </cell>
          <cell r="Z27">
            <v>164400</v>
          </cell>
          <cell r="AH27">
            <v>4689208</v>
          </cell>
        </row>
        <row r="28">
          <cell r="G28">
            <v>1350000</v>
          </cell>
          <cell r="H28">
            <v>135000</v>
          </cell>
          <cell r="I28">
            <v>162000</v>
          </cell>
          <cell r="R28">
            <v>500000</v>
          </cell>
          <cell r="S28">
            <v>1500000</v>
          </cell>
          <cell r="X28">
            <v>1500000</v>
          </cell>
          <cell r="Z28">
            <v>621930.3228600001</v>
          </cell>
          <cell r="AH28">
            <v>5768930.32286</v>
          </cell>
        </row>
        <row r="29">
          <cell r="G29">
            <v>1726153</v>
          </cell>
          <cell r="H29">
            <v>86307.65000000001</v>
          </cell>
          <cell r="I29">
            <v>86307.65000000001</v>
          </cell>
          <cell r="Z29">
            <v>466900</v>
          </cell>
          <cell r="AH29">
            <v>2365668.3</v>
          </cell>
        </row>
        <row r="31">
          <cell r="G31">
            <v>608784</v>
          </cell>
          <cell r="Z31">
            <v>1272532.5</v>
          </cell>
          <cell r="AH31">
            <v>1881316.5</v>
          </cell>
        </row>
        <row r="32">
          <cell r="O32">
            <v>764000</v>
          </cell>
          <cell r="AH32">
            <v>764000</v>
          </cell>
        </row>
        <row r="33">
          <cell r="G33">
            <v>3534720</v>
          </cell>
          <cell r="Z33">
            <v>3550776</v>
          </cell>
          <cell r="AH33">
            <v>7085496</v>
          </cell>
        </row>
        <row r="34">
          <cell r="G34">
            <v>423418</v>
          </cell>
          <cell r="Z34">
            <v>102488</v>
          </cell>
          <cell r="AH34">
            <v>525906</v>
          </cell>
        </row>
        <row r="35">
          <cell r="G35">
            <v>179465</v>
          </cell>
          <cell r="Q35">
            <v>1000000</v>
          </cell>
          <cell r="Z35">
            <v>71656.5</v>
          </cell>
          <cell r="AH35">
            <v>1251121.5</v>
          </cell>
        </row>
        <row r="36">
          <cell r="G36">
            <v>405603</v>
          </cell>
          <cell r="L36">
            <v>1750000</v>
          </cell>
          <cell r="Q36">
            <v>1000000</v>
          </cell>
          <cell r="R36">
            <v>850000</v>
          </cell>
          <cell r="Z36">
            <v>107237.5</v>
          </cell>
          <cell r="AH36">
            <v>4112840.5</v>
          </cell>
        </row>
        <row r="38">
          <cell r="M38">
            <v>2800000</v>
          </cell>
          <cell r="AH38">
            <v>2800000</v>
          </cell>
        </row>
        <row r="39">
          <cell r="M39">
            <v>1000000</v>
          </cell>
          <cell r="AH39">
            <v>1000000</v>
          </cell>
        </row>
        <row r="41">
          <cell r="K41">
            <v>4500000</v>
          </cell>
          <cell r="M41">
            <v>7500000</v>
          </cell>
          <cell r="N41">
            <v>1500000</v>
          </cell>
          <cell r="Y41">
            <v>500000</v>
          </cell>
          <cell r="AH41">
            <v>14000000</v>
          </cell>
        </row>
        <row r="43">
          <cell r="L43">
            <v>1000000</v>
          </cell>
          <cell r="W43">
            <v>300000</v>
          </cell>
          <cell r="AH43">
            <v>1300000</v>
          </cell>
        </row>
        <row r="44">
          <cell r="G44">
            <v>100000</v>
          </cell>
          <cell r="AH44">
            <v>100000</v>
          </cell>
        </row>
        <row r="45">
          <cell r="G45">
            <v>250000</v>
          </cell>
          <cell r="P45">
            <v>1550000</v>
          </cell>
          <cell r="Z45">
            <v>50000</v>
          </cell>
          <cell r="AH45">
            <v>1850000</v>
          </cell>
        </row>
        <row r="47">
          <cell r="Y47">
            <v>3000000</v>
          </cell>
          <cell r="AH47">
            <v>3000000</v>
          </cell>
        </row>
        <row r="51">
          <cell r="AC51">
            <v>12654000</v>
          </cell>
          <cell r="AD51">
            <v>1100000</v>
          </cell>
          <cell r="AE51">
            <v>2253750</v>
          </cell>
          <cell r="AF51">
            <v>6664190</v>
          </cell>
          <cell r="AG51">
            <v>1966295.4230769232</v>
          </cell>
          <cell r="AH51">
            <v>70290593.11538462</v>
          </cell>
        </row>
        <row r="52">
          <cell r="AC52">
            <v>75880421.331</v>
          </cell>
          <cell r="AD52">
            <v>15228563.507333333</v>
          </cell>
          <cell r="AE52">
            <v>25407841.587545455</v>
          </cell>
          <cell r="AF52">
            <v>36736948.75133333</v>
          </cell>
          <cell r="AG52">
            <v>36285511.111245066</v>
          </cell>
          <cell r="AH52">
            <v>290132420.8961495</v>
          </cell>
        </row>
        <row r="56">
          <cell r="E56">
            <v>121894669.2209091</v>
          </cell>
          <cell r="L56">
            <v>46474324.80649637</v>
          </cell>
          <cell r="N56">
            <v>91413785.3</v>
          </cell>
          <cell r="P56">
            <v>26792414.33671104</v>
          </cell>
          <cell r="U56">
            <v>104862984.83833334</v>
          </cell>
          <cell r="W56">
            <v>1500000</v>
          </cell>
          <cell r="Y56">
            <v>31828980.08730769</v>
          </cell>
        </row>
        <row r="57">
          <cell r="E57">
            <v>2227200</v>
          </cell>
          <cell r="L57">
            <v>4262000</v>
          </cell>
          <cell r="N57">
            <v>15206546.26</v>
          </cell>
          <cell r="P57">
            <v>4000000</v>
          </cell>
          <cell r="S57">
            <v>38251806.534321986</v>
          </cell>
          <cell r="U57">
            <v>71062730.33887878</v>
          </cell>
          <cell r="W57">
            <v>4500000</v>
          </cell>
        </row>
        <row r="58">
          <cell r="E58">
            <v>4550000</v>
          </cell>
          <cell r="L58">
            <v>12191080</v>
          </cell>
          <cell r="N58">
            <v>18007752.150000002</v>
          </cell>
          <cell r="S58">
            <v>300000</v>
          </cell>
          <cell r="W58">
            <v>11300000</v>
          </cell>
        </row>
        <row r="59">
          <cell r="E59">
            <v>8032000</v>
          </cell>
          <cell r="L59">
            <v>4623400</v>
          </cell>
          <cell r="N59">
            <v>4401894.97</v>
          </cell>
          <cell r="S59">
            <v>245000</v>
          </cell>
        </row>
        <row r="60">
          <cell r="N60">
            <v>2401033.62</v>
          </cell>
        </row>
        <row r="64">
          <cell r="H64">
            <v>2750000</v>
          </cell>
          <cell r="J64">
            <v>3500000</v>
          </cell>
          <cell r="Y64">
            <v>31828980.08730769</v>
          </cell>
        </row>
        <row r="66">
          <cell r="AH66">
            <v>31828980.08730769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հաստիք"/>
      <sheetName val="արտահ"/>
      <sheetName val="բյուջե 2022"/>
      <sheetName val="ՍՄՔՑ"/>
      <sheetName val="ԱՔՑ"/>
      <sheetName val="տրանս.նյութեր"/>
      <sheetName val="նյութեր"/>
    </sheetNames>
    <sheetDataSet>
      <sheetData sheetId="2">
        <row r="25">
          <cell r="G25">
            <v>18568300</v>
          </cell>
          <cell r="H25">
            <v>18343320</v>
          </cell>
          <cell r="I25">
            <v>54502165.3</v>
          </cell>
          <cell r="J25">
            <v>4123400</v>
          </cell>
          <cell r="K25">
            <v>10691080</v>
          </cell>
        </row>
        <row r="28">
          <cell r="G28">
            <v>32094037.692307692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75"/>
  <sheetViews>
    <sheetView view="pageBreakPreview" zoomScale="60" zoomScalePageLayoutView="0" workbookViewId="0" topLeftCell="A1">
      <selection activeCell="T17" sqref="T17"/>
    </sheetView>
  </sheetViews>
  <sheetFormatPr defaultColWidth="9.140625" defaultRowHeight="12"/>
  <cols>
    <col min="1" max="1" width="6.140625" style="2" customWidth="1"/>
    <col min="2" max="2" width="39.140625" style="3" customWidth="1"/>
    <col min="3" max="3" width="9.28125" style="2" customWidth="1"/>
    <col min="4" max="4" width="13.7109375" style="2" customWidth="1"/>
    <col min="5" max="5" width="13.8515625" style="2" customWidth="1"/>
    <col min="6" max="6" width="13.421875" style="2" customWidth="1"/>
    <col min="7" max="9" width="13.28125" style="2" customWidth="1"/>
    <col min="10" max="11" width="15.140625" style="1" customWidth="1"/>
    <col min="12" max="12" width="13.00390625" style="1" customWidth="1"/>
    <col min="13" max="13" width="12.00390625" style="1" hidden="1" customWidth="1"/>
    <col min="14" max="14" width="8.28125" style="1" hidden="1" customWidth="1"/>
    <col min="15" max="15" width="13.00390625" style="1" hidden="1" customWidth="1"/>
    <col min="16" max="16" width="15.00390625" style="104" customWidth="1"/>
    <col min="17" max="18" width="14.28125" style="104" customWidth="1"/>
    <col min="19" max="19" width="12.8515625" style="1" customWidth="1"/>
    <col min="20" max="21" width="13.421875" style="1" customWidth="1"/>
    <col min="22" max="22" width="2.421875" style="0" hidden="1" customWidth="1"/>
  </cols>
  <sheetData>
    <row r="2" spans="12:25" ht="20.25" customHeight="1">
      <c r="L2" s="4"/>
      <c r="M2" s="4"/>
      <c r="N2" s="4"/>
      <c r="O2" s="4"/>
      <c r="R2" s="105"/>
      <c r="S2" s="353" t="s">
        <v>259</v>
      </c>
      <c r="T2" s="353"/>
      <c r="U2" s="353"/>
      <c r="V2" s="353"/>
      <c r="W2" s="353"/>
      <c r="X2" s="353"/>
      <c r="Y2" s="353"/>
    </row>
    <row r="3" spans="1:21" ht="15" customHeight="1">
      <c r="A3" s="5"/>
      <c r="B3" s="5"/>
      <c r="C3" s="5"/>
      <c r="D3" s="75"/>
      <c r="E3" s="75"/>
      <c r="F3" s="75"/>
      <c r="G3" s="5"/>
      <c r="H3" s="5"/>
      <c r="I3" s="5"/>
      <c r="J3" s="5"/>
      <c r="K3" s="5"/>
      <c r="L3" s="5"/>
      <c r="M3" s="5"/>
      <c r="N3" s="5"/>
      <c r="O3" s="5"/>
      <c r="P3" s="106"/>
      <c r="Q3" s="106"/>
      <c r="R3" s="106"/>
      <c r="S3" s="5"/>
      <c r="T3" s="5"/>
      <c r="U3" s="5"/>
    </row>
    <row r="4" spans="1:21" ht="27" customHeight="1">
      <c r="A4" s="355" t="s">
        <v>898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</row>
    <row r="5" spans="19:22" ht="21" customHeight="1" thickBot="1">
      <c r="S5" s="30"/>
      <c r="V5" s="31" t="s">
        <v>72</v>
      </c>
    </row>
    <row r="6" spans="1:22" ht="21.75" customHeight="1">
      <c r="A6" s="346" t="s">
        <v>73</v>
      </c>
      <c r="B6" s="344" t="s">
        <v>74</v>
      </c>
      <c r="C6" s="350" t="s">
        <v>75</v>
      </c>
      <c r="D6" s="348" t="s">
        <v>68</v>
      </c>
      <c r="E6" s="348"/>
      <c r="F6" s="348"/>
      <c r="G6" s="348" t="s">
        <v>69</v>
      </c>
      <c r="H6" s="348"/>
      <c r="I6" s="348"/>
      <c r="J6" s="348" t="s">
        <v>255</v>
      </c>
      <c r="K6" s="348"/>
      <c r="L6" s="348"/>
      <c r="M6" s="337" t="s">
        <v>70</v>
      </c>
      <c r="N6" s="338"/>
      <c r="O6" s="339"/>
      <c r="P6" s="349" t="s">
        <v>256</v>
      </c>
      <c r="Q6" s="349"/>
      <c r="R6" s="349"/>
      <c r="S6" s="348" t="s">
        <v>257</v>
      </c>
      <c r="T6" s="348"/>
      <c r="U6" s="348"/>
      <c r="V6" s="54"/>
    </row>
    <row r="7" spans="1:22" ht="21" customHeight="1">
      <c r="A7" s="347"/>
      <c r="B7" s="345"/>
      <c r="C7" s="351"/>
      <c r="D7" s="336" t="s">
        <v>76</v>
      </c>
      <c r="E7" s="336" t="s">
        <v>77</v>
      </c>
      <c r="F7" s="336"/>
      <c r="G7" s="336" t="s">
        <v>76</v>
      </c>
      <c r="H7" s="336" t="s">
        <v>77</v>
      </c>
      <c r="I7" s="336"/>
      <c r="J7" s="336" t="s">
        <v>76</v>
      </c>
      <c r="K7" s="336" t="s">
        <v>77</v>
      </c>
      <c r="L7" s="336"/>
      <c r="M7" s="340" t="s">
        <v>76</v>
      </c>
      <c r="N7" s="342" t="s">
        <v>77</v>
      </c>
      <c r="O7" s="343"/>
      <c r="P7" s="356" t="s">
        <v>76</v>
      </c>
      <c r="Q7" s="356" t="s">
        <v>77</v>
      </c>
      <c r="R7" s="356"/>
      <c r="S7" s="336" t="s">
        <v>76</v>
      </c>
      <c r="T7" s="336" t="s">
        <v>77</v>
      </c>
      <c r="U7" s="336"/>
      <c r="V7" s="354" t="s">
        <v>71</v>
      </c>
    </row>
    <row r="8" spans="1:22" ht="33" customHeight="1">
      <c r="A8" s="347"/>
      <c r="B8" s="345"/>
      <c r="C8" s="352"/>
      <c r="D8" s="336"/>
      <c r="E8" s="14" t="s">
        <v>78</v>
      </c>
      <c r="F8" s="14" t="s">
        <v>79</v>
      </c>
      <c r="G8" s="336"/>
      <c r="H8" s="14" t="s">
        <v>78</v>
      </c>
      <c r="I8" s="14" t="s">
        <v>79</v>
      </c>
      <c r="J8" s="336"/>
      <c r="K8" s="14" t="s">
        <v>78</v>
      </c>
      <c r="L8" s="14" t="s">
        <v>79</v>
      </c>
      <c r="M8" s="341"/>
      <c r="N8" s="14" t="s">
        <v>78</v>
      </c>
      <c r="O8" s="14" t="s">
        <v>79</v>
      </c>
      <c r="P8" s="356"/>
      <c r="Q8" s="108" t="s">
        <v>78</v>
      </c>
      <c r="R8" s="108" t="s">
        <v>79</v>
      </c>
      <c r="S8" s="336"/>
      <c r="T8" s="14" t="s">
        <v>78</v>
      </c>
      <c r="U8" s="14" t="s">
        <v>79</v>
      </c>
      <c r="V8" s="354"/>
    </row>
    <row r="9" spans="1:22" s="6" customFormat="1" ht="23.25" customHeight="1">
      <c r="A9" s="15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07">
        <v>16</v>
      </c>
      <c r="Q9" s="107">
        <v>17</v>
      </c>
      <c r="R9" s="107">
        <v>18</v>
      </c>
      <c r="S9" s="12">
        <v>19</v>
      </c>
      <c r="T9" s="12">
        <v>20</v>
      </c>
      <c r="U9" s="12">
        <v>21</v>
      </c>
      <c r="V9" s="13">
        <v>22</v>
      </c>
    </row>
    <row r="10" spans="1:22" s="159" customFormat="1" ht="23.25" customHeight="1">
      <c r="A10" s="149" t="s">
        <v>80</v>
      </c>
      <c r="B10" s="150" t="s">
        <v>81</v>
      </c>
      <c r="C10" s="151" t="s">
        <v>82</v>
      </c>
      <c r="D10" s="152">
        <f>D12+D46+D62</f>
        <v>688571.1000000001</v>
      </c>
      <c r="E10" s="152">
        <f>E12+E46+E62</f>
        <v>585511.7000000001</v>
      </c>
      <c r="F10" s="152">
        <f>F46+F62</f>
        <v>143059.4</v>
      </c>
      <c r="G10" s="152">
        <f>G12+G46+G62</f>
        <v>736640.6</v>
      </c>
      <c r="H10" s="152">
        <f>H12+H46+H62</f>
        <v>627026.3</v>
      </c>
      <c r="I10" s="152">
        <f>I46+I62</f>
        <v>109614.3</v>
      </c>
      <c r="J10" s="152">
        <f>K10+L10</f>
        <v>962704.6</v>
      </c>
      <c r="K10" s="152">
        <f>K12+K46+K62</f>
        <v>636579.6</v>
      </c>
      <c r="L10" s="153">
        <f>L46+L62</f>
        <v>326125</v>
      </c>
      <c r="M10" s="152">
        <f>M12+M46+M62</f>
        <v>0</v>
      </c>
      <c r="N10" s="152">
        <f>N12+N46+N62</f>
        <v>0</v>
      </c>
      <c r="O10" s="154">
        <f>O46+O62</f>
        <v>0</v>
      </c>
      <c r="P10" s="155">
        <f>P12+P46+P62</f>
        <v>785649.8</v>
      </c>
      <c r="Q10" s="155">
        <f>Q12+Q46+Q62</f>
        <v>638899.8</v>
      </c>
      <c r="R10" s="156">
        <f>R46+R62</f>
        <v>146750</v>
      </c>
      <c r="S10" s="155">
        <f>S12+S46+S62</f>
        <v>808192.87</v>
      </c>
      <c r="T10" s="155">
        <f>T12+T46+T62</f>
        <v>677817.87</v>
      </c>
      <c r="U10" s="157">
        <f>U46+U62</f>
        <v>130375</v>
      </c>
      <c r="V10" s="158"/>
    </row>
    <row r="11" spans="1:22" s="167" customFormat="1" ht="16.5" customHeight="1">
      <c r="A11" s="160"/>
      <c r="B11" s="161" t="s">
        <v>77</v>
      </c>
      <c r="C11" s="162"/>
      <c r="D11" s="80"/>
      <c r="E11" s="80"/>
      <c r="F11" s="80"/>
      <c r="G11" s="162"/>
      <c r="H11" s="162"/>
      <c r="I11" s="162"/>
      <c r="J11" s="162"/>
      <c r="K11" s="162"/>
      <c r="L11" s="162"/>
      <c r="M11" s="163"/>
      <c r="N11" s="163"/>
      <c r="O11" s="163"/>
      <c r="P11" s="164"/>
      <c r="Q11" s="164"/>
      <c r="R11" s="165"/>
      <c r="S11" s="165"/>
      <c r="T11" s="165"/>
      <c r="U11" s="165"/>
      <c r="V11" s="166"/>
    </row>
    <row r="12" spans="1:22" s="159" customFormat="1" ht="40.5" customHeight="1">
      <c r="A12" s="149" t="s">
        <v>83</v>
      </c>
      <c r="B12" s="150" t="s">
        <v>84</v>
      </c>
      <c r="C12" s="151" t="s">
        <v>85</v>
      </c>
      <c r="D12" s="152">
        <f>E12</f>
        <v>109506.3</v>
      </c>
      <c r="E12" s="152">
        <f>E14+E19+E22+E42</f>
        <v>109506.3</v>
      </c>
      <c r="F12" s="152" t="s">
        <v>55</v>
      </c>
      <c r="G12" s="152">
        <f>H12</f>
        <v>100725.8</v>
      </c>
      <c r="H12" s="152">
        <f>H14+H19+H22+H42</f>
        <v>100725.8</v>
      </c>
      <c r="I12" s="152" t="s">
        <v>55</v>
      </c>
      <c r="J12" s="152">
        <f>K12</f>
        <v>113981.8</v>
      </c>
      <c r="K12" s="152">
        <f>K14+K19+K22+K42</f>
        <v>113981.8</v>
      </c>
      <c r="L12" s="152" t="s">
        <v>55</v>
      </c>
      <c r="M12" s="152">
        <f>N12</f>
        <v>0</v>
      </c>
      <c r="N12" s="152">
        <f>N14+N19+N22+N42</f>
        <v>0</v>
      </c>
      <c r="O12" s="152" t="s">
        <v>55</v>
      </c>
      <c r="P12" s="155">
        <f>Q12</f>
        <v>133374</v>
      </c>
      <c r="Q12" s="155">
        <f>Q14+Q19+Q22+Q42</f>
        <v>133374</v>
      </c>
      <c r="R12" s="168" t="s">
        <v>55</v>
      </c>
      <c r="S12" s="155">
        <f>T12</f>
        <v>167948.30000000002</v>
      </c>
      <c r="T12" s="155">
        <f>T14+T19+T22+T42</f>
        <v>167948.30000000002</v>
      </c>
      <c r="U12" s="168" t="s">
        <v>55</v>
      </c>
      <c r="V12" s="158"/>
    </row>
    <row r="13" spans="1:22" s="167" customFormat="1" ht="19.5" customHeight="1">
      <c r="A13" s="160"/>
      <c r="B13" s="161" t="s">
        <v>77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9"/>
      <c r="Q13" s="169"/>
      <c r="R13" s="170"/>
      <c r="S13" s="170"/>
      <c r="T13" s="170"/>
      <c r="U13" s="170"/>
      <c r="V13" s="166"/>
    </row>
    <row r="14" spans="1:22" s="159" customFormat="1" ht="39.75" customHeight="1">
      <c r="A14" s="149" t="s">
        <v>86</v>
      </c>
      <c r="B14" s="150" t="s">
        <v>87</v>
      </c>
      <c r="C14" s="151" t="s">
        <v>88</v>
      </c>
      <c r="D14" s="171">
        <f>D16+D17+D18</f>
        <v>54954</v>
      </c>
      <c r="E14" s="171">
        <f>E16+E17+E18</f>
        <v>54954</v>
      </c>
      <c r="F14" s="172" t="s">
        <v>55</v>
      </c>
      <c r="G14" s="171">
        <f>H14</f>
        <v>40112.2</v>
      </c>
      <c r="H14" s="171">
        <f>H16+H17+H18</f>
        <v>40112.2</v>
      </c>
      <c r="I14" s="172" t="s">
        <v>55</v>
      </c>
      <c r="J14" s="171">
        <f>K14</f>
        <v>53317.1</v>
      </c>
      <c r="K14" s="171">
        <f>K16+K17+K18</f>
        <v>53317.1</v>
      </c>
      <c r="L14" s="172" t="s">
        <v>55</v>
      </c>
      <c r="M14" s="171">
        <f>N14</f>
        <v>0</v>
      </c>
      <c r="N14" s="171">
        <f>N16+N17+N18</f>
        <v>0</v>
      </c>
      <c r="O14" s="172" t="s">
        <v>55</v>
      </c>
      <c r="P14" s="155">
        <f>Q14</f>
        <v>72304.9</v>
      </c>
      <c r="Q14" s="155">
        <f>Q16+Q17+Q18</f>
        <v>72304.9</v>
      </c>
      <c r="R14" s="155" t="s">
        <v>55</v>
      </c>
      <c r="S14" s="155">
        <f>T14</f>
        <v>104511.45000000001</v>
      </c>
      <c r="T14" s="155">
        <f>T16+T17+T18</f>
        <v>104511.45000000001</v>
      </c>
      <c r="U14" s="155" t="s">
        <v>55</v>
      </c>
      <c r="V14" s="158"/>
    </row>
    <row r="15" spans="1:22" s="167" customFormat="1" ht="12.75" customHeight="1">
      <c r="A15" s="160"/>
      <c r="B15" s="161" t="s">
        <v>77</v>
      </c>
      <c r="C15" s="162"/>
      <c r="D15" s="173"/>
      <c r="E15" s="173"/>
      <c r="F15" s="172"/>
      <c r="G15" s="162"/>
      <c r="H15" s="162"/>
      <c r="I15" s="172"/>
      <c r="J15" s="172"/>
      <c r="K15" s="163"/>
      <c r="L15" s="163"/>
      <c r="M15" s="163"/>
      <c r="N15" s="163"/>
      <c r="O15" s="163"/>
      <c r="P15" s="164"/>
      <c r="Q15" s="164"/>
      <c r="R15" s="165"/>
      <c r="S15" s="165"/>
      <c r="T15" s="165"/>
      <c r="U15" s="165"/>
      <c r="V15" s="166"/>
    </row>
    <row r="16" spans="1:22" s="159" customFormat="1" ht="40.5" customHeight="1">
      <c r="A16" s="174" t="s">
        <v>89</v>
      </c>
      <c r="B16" s="175" t="s">
        <v>90</v>
      </c>
      <c r="C16" s="176" t="s">
        <v>82</v>
      </c>
      <c r="D16" s="173">
        <f>E16</f>
        <v>6597.4</v>
      </c>
      <c r="E16" s="173">
        <v>6597.4</v>
      </c>
      <c r="F16" s="177" t="s">
        <v>55</v>
      </c>
      <c r="G16" s="81">
        <f>H16</f>
        <v>11154.1</v>
      </c>
      <c r="H16" s="81">
        <v>11154.1</v>
      </c>
      <c r="I16" s="177" t="s">
        <v>55</v>
      </c>
      <c r="J16" s="81">
        <f>K16</f>
        <v>3449.2</v>
      </c>
      <c r="K16" s="81">
        <v>3449.2</v>
      </c>
      <c r="L16" s="177" t="s">
        <v>55</v>
      </c>
      <c r="M16" s="81">
        <f>N16</f>
        <v>0</v>
      </c>
      <c r="N16" s="81"/>
      <c r="O16" s="80" t="s">
        <v>55</v>
      </c>
      <c r="P16" s="178">
        <f>Q16</f>
        <v>3104.3</v>
      </c>
      <c r="Q16" s="178">
        <v>3104.3</v>
      </c>
      <c r="R16" s="179" t="s">
        <v>55</v>
      </c>
      <c r="S16" s="92">
        <f>T16</f>
        <v>2793.87</v>
      </c>
      <c r="T16" s="92">
        <v>2793.87</v>
      </c>
      <c r="U16" s="179" t="s">
        <v>55</v>
      </c>
      <c r="V16" s="158"/>
    </row>
    <row r="17" spans="1:22" s="159" customFormat="1" ht="33.75" customHeight="1">
      <c r="A17" s="174" t="s">
        <v>91</v>
      </c>
      <c r="B17" s="175" t="s">
        <v>92</v>
      </c>
      <c r="C17" s="176" t="s">
        <v>82</v>
      </c>
      <c r="D17" s="173">
        <f>E17</f>
        <v>10160.1</v>
      </c>
      <c r="E17" s="173">
        <v>10160.1</v>
      </c>
      <c r="F17" s="177" t="s">
        <v>55</v>
      </c>
      <c r="G17" s="81">
        <f>H17</f>
        <v>9727.3</v>
      </c>
      <c r="H17" s="81">
        <v>9727.3</v>
      </c>
      <c r="I17" s="177" t="s">
        <v>55</v>
      </c>
      <c r="J17" s="81">
        <f>K17</f>
        <v>3858</v>
      </c>
      <c r="K17" s="81">
        <v>3858</v>
      </c>
      <c r="L17" s="177" t="s">
        <v>55</v>
      </c>
      <c r="M17" s="81">
        <f>N17</f>
        <v>0</v>
      </c>
      <c r="N17" s="81"/>
      <c r="O17" s="80" t="s">
        <v>55</v>
      </c>
      <c r="P17" s="178">
        <f>Q17</f>
        <v>3472.2</v>
      </c>
      <c r="Q17" s="178">
        <v>3472.2</v>
      </c>
      <c r="R17" s="179" t="s">
        <v>55</v>
      </c>
      <c r="S17" s="92">
        <f>T17</f>
        <v>3124.98</v>
      </c>
      <c r="T17" s="92">
        <v>3124.98</v>
      </c>
      <c r="U17" s="179" t="s">
        <v>55</v>
      </c>
      <c r="V17" s="158"/>
    </row>
    <row r="18" spans="1:22" s="159" customFormat="1" ht="33.75" customHeight="1">
      <c r="A18" s="174" t="s">
        <v>93</v>
      </c>
      <c r="B18" s="175" t="s">
        <v>94</v>
      </c>
      <c r="C18" s="176" t="s">
        <v>82</v>
      </c>
      <c r="D18" s="173">
        <f>E18</f>
        <v>38196.5</v>
      </c>
      <c r="E18" s="173">
        <v>38196.5</v>
      </c>
      <c r="F18" s="177" t="s">
        <v>55</v>
      </c>
      <c r="G18" s="81">
        <f>H18</f>
        <v>19230.8</v>
      </c>
      <c r="H18" s="81">
        <v>19230.8</v>
      </c>
      <c r="I18" s="177" t="s">
        <v>55</v>
      </c>
      <c r="J18" s="81">
        <f>K18</f>
        <v>46009.9</v>
      </c>
      <c r="K18" s="81">
        <v>46009.9</v>
      </c>
      <c r="L18" s="177" t="s">
        <v>55</v>
      </c>
      <c r="M18" s="81">
        <f>N18</f>
        <v>0</v>
      </c>
      <c r="N18" s="81"/>
      <c r="O18" s="80" t="s">
        <v>55</v>
      </c>
      <c r="P18" s="178">
        <f>Q18</f>
        <v>65728.4</v>
      </c>
      <c r="Q18" s="178">
        <v>65728.4</v>
      </c>
      <c r="R18" s="179" t="s">
        <v>55</v>
      </c>
      <c r="S18" s="92">
        <f>T18</f>
        <v>98592.6</v>
      </c>
      <c r="T18" s="92">
        <v>98592.6</v>
      </c>
      <c r="U18" s="179" t="s">
        <v>55</v>
      </c>
      <c r="V18" s="158"/>
    </row>
    <row r="19" spans="1:22" s="159" customFormat="1" ht="19.5" customHeight="1">
      <c r="A19" s="149" t="s">
        <v>95</v>
      </c>
      <c r="B19" s="150" t="s">
        <v>96</v>
      </c>
      <c r="C19" s="151" t="s">
        <v>97</v>
      </c>
      <c r="D19" s="171">
        <f>D21</f>
        <v>47054.3</v>
      </c>
      <c r="E19" s="171">
        <f>E21</f>
        <v>47054.3</v>
      </c>
      <c r="F19" s="172" t="s">
        <v>55</v>
      </c>
      <c r="G19" s="171">
        <f>G21</f>
        <v>54843.5</v>
      </c>
      <c r="H19" s="171">
        <f>H21</f>
        <v>54843.5</v>
      </c>
      <c r="I19" s="172" t="s">
        <v>55</v>
      </c>
      <c r="J19" s="171">
        <f>J21</f>
        <v>51688.9</v>
      </c>
      <c r="K19" s="171">
        <f>K21</f>
        <v>51688.9</v>
      </c>
      <c r="L19" s="172" t="s">
        <v>55</v>
      </c>
      <c r="M19" s="171">
        <f>M21</f>
        <v>0</v>
      </c>
      <c r="N19" s="171"/>
      <c r="O19" s="172" t="s">
        <v>55</v>
      </c>
      <c r="P19" s="155">
        <f>P21</f>
        <v>51195.6</v>
      </c>
      <c r="Q19" s="155">
        <f>Q21</f>
        <v>51195.6</v>
      </c>
      <c r="R19" s="155" t="s">
        <v>55</v>
      </c>
      <c r="S19" s="180">
        <f>S21</f>
        <v>52576</v>
      </c>
      <c r="T19" s="180">
        <f>T21</f>
        <v>52576</v>
      </c>
      <c r="U19" s="155" t="s">
        <v>55</v>
      </c>
      <c r="V19" s="158"/>
    </row>
    <row r="20" spans="1:22" s="167" customFormat="1" ht="16.5" customHeight="1">
      <c r="A20" s="160"/>
      <c r="B20" s="161" t="s">
        <v>77</v>
      </c>
      <c r="C20" s="162"/>
      <c r="D20" s="173"/>
      <c r="E20" s="173"/>
      <c r="F20" s="172"/>
      <c r="G20" s="162"/>
      <c r="H20" s="162"/>
      <c r="I20" s="162"/>
      <c r="J20" s="163"/>
      <c r="K20" s="163"/>
      <c r="L20" s="163"/>
      <c r="M20" s="163"/>
      <c r="N20" s="163"/>
      <c r="O20" s="163"/>
      <c r="P20" s="164"/>
      <c r="Q20" s="164"/>
      <c r="R20" s="165"/>
      <c r="S20" s="165"/>
      <c r="T20" s="165"/>
      <c r="U20" s="165"/>
      <c r="V20" s="166"/>
    </row>
    <row r="21" spans="1:22" s="159" customFormat="1" ht="19.5" customHeight="1">
      <c r="A21" s="174" t="s">
        <v>98</v>
      </c>
      <c r="B21" s="175" t="s">
        <v>99</v>
      </c>
      <c r="C21" s="176" t="s">
        <v>82</v>
      </c>
      <c r="D21" s="173">
        <f>E21</f>
        <v>47054.3</v>
      </c>
      <c r="E21" s="173">
        <v>47054.3</v>
      </c>
      <c r="F21" s="177" t="s">
        <v>55</v>
      </c>
      <c r="G21" s="81">
        <f>H21</f>
        <v>54843.5</v>
      </c>
      <c r="H21" s="81">
        <v>54843.5</v>
      </c>
      <c r="I21" s="177" t="s">
        <v>55</v>
      </c>
      <c r="J21" s="81">
        <f>K21</f>
        <v>51688.9</v>
      </c>
      <c r="K21" s="81">
        <v>51688.9</v>
      </c>
      <c r="L21" s="177" t="s">
        <v>55</v>
      </c>
      <c r="M21" s="81">
        <f>N21</f>
        <v>0</v>
      </c>
      <c r="N21" s="81"/>
      <c r="O21" s="80" t="s">
        <v>55</v>
      </c>
      <c r="P21" s="178">
        <f>Q21</f>
        <v>51195.6</v>
      </c>
      <c r="Q21" s="178">
        <v>51195.6</v>
      </c>
      <c r="R21" s="179" t="s">
        <v>55</v>
      </c>
      <c r="S21" s="92">
        <f>T21</f>
        <v>52576</v>
      </c>
      <c r="T21" s="92">
        <v>52576</v>
      </c>
      <c r="U21" s="179" t="s">
        <v>55</v>
      </c>
      <c r="V21" s="158"/>
    </row>
    <row r="22" spans="1:22" s="159" customFormat="1" ht="87" customHeight="1">
      <c r="A22" s="149" t="s">
        <v>100</v>
      </c>
      <c r="B22" s="150" t="s">
        <v>101</v>
      </c>
      <c r="C22" s="151" t="s">
        <v>102</v>
      </c>
      <c r="D22" s="171">
        <f>SUM(D24:D41)</f>
        <v>6936</v>
      </c>
      <c r="E22" s="171">
        <f>SUM(E24:E41)</f>
        <v>6936</v>
      </c>
      <c r="F22" s="172" t="s">
        <v>55</v>
      </c>
      <c r="G22" s="171">
        <f>SUM(G24:G41)</f>
        <v>5620.1</v>
      </c>
      <c r="H22" s="171">
        <f>SUM(H24:H41)</f>
        <v>5620.1</v>
      </c>
      <c r="I22" s="172" t="s">
        <v>55</v>
      </c>
      <c r="J22" s="171">
        <f>SUM(J24:J41)</f>
        <v>8775.8</v>
      </c>
      <c r="K22" s="171">
        <f>SUM(K24:K41)</f>
        <v>8775.8</v>
      </c>
      <c r="L22" s="172" t="s">
        <v>55</v>
      </c>
      <c r="M22" s="171">
        <f>SUM(M24:M41)</f>
        <v>0</v>
      </c>
      <c r="N22" s="171">
        <f>SUM(N24:N41)</f>
        <v>0</v>
      </c>
      <c r="O22" s="172" t="s">
        <v>55</v>
      </c>
      <c r="P22" s="155">
        <f>SUM(P24:P41)</f>
        <v>9653.499999999998</v>
      </c>
      <c r="Q22" s="155">
        <f>SUM(Q24:Q41)</f>
        <v>9653.499999999998</v>
      </c>
      <c r="R22" s="155" t="s">
        <v>55</v>
      </c>
      <c r="S22" s="180">
        <f>SUM(S24:S41)</f>
        <v>10618.85</v>
      </c>
      <c r="T22" s="180">
        <f>SUM(T24:T41)</f>
        <v>10618.85</v>
      </c>
      <c r="U22" s="155" t="s">
        <v>55</v>
      </c>
      <c r="V22" s="158"/>
    </row>
    <row r="23" spans="1:22" s="167" customFormat="1" ht="12.75" customHeight="1">
      <c r="A23" s="160"/>
      <c r="B23" s="161" t="s">
        <v>77</v>
      </c>
      <c r="C23" s="162"/>
      <c r="D23" s="177"/>
      <c r="E23" s="177"/>
      <c r="F23" s="177"/>
      <c r="G23" s="162"/>
      <c r="H23" s="162"/>
      <c r="I23" s="162"/>
      <c r="J23" s="163"/>
      <c r="K23" s="163"/>
      <c r="L23" s="163"/>
      <c r="M23" s="163"/>
      <c r="N23" s="163"/>
      <c r="O23" s="163"/>
      <c r="P23" s="164"/>
      <c r="Q23" s="164"/>
      <c r="R23" s="165"/>
      <c r="S23" s="165"/>
      <c r="T23" s="165"/>
      <c r="U23" s="165"/>
      <c r="V23" s="166"/>
    </row>
    <row r="24" spans="1:22" s="167" customFormat="1" ht="49.5" customHeight="1">
      <c r="A24" s="160" t="s">
        <v>103</v>
      </c>
      <c r="B24" s="161" t="s">
        <v>104</v>
      </c>
      <c r="C24" s="162" t="s">
        <v>82</v>
      </c>
      <c r="D24" s="173">
        <f>E24</f>
        <v>2438.8</v>
      </c>
      <c r="E24" s="173">
        <v>2438.8</v>
      </c>
      <c r="F24" s="177" t="s">
        <v>55</v>
      </c>
      <c r="G24" s="81">
        <f>H24</f>
        <v>420</v>
      </c>
      <c r="H24" s="81">
        <v>420</v>
      </c>
      <c r="I24" s="177" t="s">
        <v>55</v>
      </c>
      <c r="J24" s="81">
        <f aca="true" t="shared" si="0" ref="J24:J42">K24</f>
        <v>1080</v>
      </c>
      <c r="K24" s="81">
        <v>1080</v>
      </c>
      <c r="L24" s="177" t="s">
        <v>55</v>
      </c>
      <c r="M24" s="81">
        <f aca="true" t="shared" si="1" ref="M24:M41">N24</f>
        <v>0</v>
      </c>
      <c r="N24" s="81"/>
      <c r="O24" s="80" t="s">
        <v>55</v>
      </c>
      <c r="P24" s="178">
        <f aca="true" t="shared" si="2" ref="P24:P38">Q24</f>
        <v>1188</v>
      </c>
      <c r="Q24" s="178">
        <v>1188</v>
      </c>
      <c r="R24" s="179" t="s">
        <v>55</v>
      </c>
      <c r="S24" s="92">
        <f aca="true" t="shared" si="3" ref="S24:S30">T24</f>
        <v>1306.8</v>
      </c>
      <c r="T24" s="92">
        <v>1306.8</v>
      </c>
      <c r="U24" s="179" t="s">
        <v>55</v>
      </c>
      <c r="V24" s="166"/>
    </row>
    <row r="25" spans="1:22" s="167" customFormat="1" ht="70.5" customHeight="1">
      <c r="A25" s="160" t="s">
        <v>105</v>
      </c>
      <c r="B25" s="161" t="s">
        <v>106</v>
      </c>
      <c r="C25" s="162" t="s">
        <v>82</v>
      </c>
      <c r="D25" s="173">
        <f aca="true" t="shared" si="4" ref="D25:D40">E25</f>
        <v>100.3</v>
      </c>
      <c r="E25" s="173">
        <v>100.3</v>
      </c>
      <c r="F25" s="177" t="s">
        <v>55</v>
      </c>
      <c r="G25" s="81">
        <f aca="true" t="shared" si="5" ref="G25:G41">H25</f>
        <v>0</v>
      </c>
      <c r="H25" s="81">
        <v>0</v>
      </c>
      <c r="I25" s="177" t="s">
        <v>55</v>
      </c>
      <c r="J25" s="81">
        <f t="shared" si="0"/>
        <v>30</v>
      </c>
      <c r="K25" s="81">
        <v>30</v>
      </c>
      <c r="L25" s="177" t="s">
        <v>55</v>
      </c>
      <c r="M25" s="81">
        <f t="shared" si="1"/>
        <v>0</v>
      </c>
      <c r="N25" s="81"/>
      <c r="O25" s="80" t="s">
        <v>55</v>
      </c>
      <c r="P25" s="178">
        <f t="shared" si="2"/>
        <v>33</v>
      </c>
      <c r="Q25" s="178">
        <v>33</v>
      </c>
      <c r="R25" s="179" t="s">
        <v>55</v>
      </c>
      <c r="S25" s="92">
        <f t="shared" si="3"/>
        <v>36.3</v>
      </c>
      <c r="T25" s="92">
        <v>36.3</v>
      </c>
      <c r="U25" s="179" t="s">
        <v>55</v>
      </c>
      <c r="V25" s="166"/>
    </row>
    <row r="26" spans="1:22" s="167" customFormat="1" ht="45" customHeight="1">
      <c r="A26" s="160" t="s">
        <v>107</v>
      </c>
      <c r="B26" s="161" t="s">
        <v>108</v>
      </c>
      <c r="C26" s="162" t="s">
        <v>82</v>
      </c>
      <c r="D26" s="173">
        <f t="shared" si="4"/>
        <v>0</v>
      </c>
      <c r="E26" s="173">
        <f>'[1]Лист2'!$K$20</f>
        <v>0</v>
      </c>
      <c r="F26" s="177" t="s">
        <v>55</v>
      </c>
      <c r="G26" s="81">
        <f t="shared" si="5"/>
        <v>40</v>
      </c>
      <c r="H26" s="81">
        <v>40</v>
      </c>
      <c r="I26" s="177" t="s">
        <v>55</v>
      </c>
      <c r="J26" s="81">
        <f t="shared" si="0"/>
        <v>50</v>
      </c>
      <c r="K26" s="81">
        <v>50</v>
      </c>
      <c r="L26" s="177" t="s">
        <v>55</v>
      </c>
      <c r="M26" s="81">
        <f t="shared" si="1"/>
        <v>0</v>
      </c>
      <c r="N26" s="81"/>
      <c r="O26" s="80" t="s">
        <v>55</v>
      </c>
      <c r="P26" s="178">
        <f t="shared" si="2"/>
        <v>55</v>
      </c>
      <c r="Q26" s="178">
        <v>55</v>
      </c>
      <c r="R26" s="179" t="s">
        <v>55</v>
      </c>
      <c r="S26" s="92">
        <f t="shared" si="3"/>
        <v>60.5</v>
      </c>
      <c r="T26" s="92">
        <v>60.5</v>
      </c>
      <c r="U26" s="179" t="s">
        <v>55</v>
      </c>
      <c r="V26" s="166"/>
    </row>
    <row r="27" spans="1:22" s="167" customFormat="1" ht="84">
      <c r="A27" s="160" t="s">
        <v>109</v>
      </c>
      <c r="B27" s="161" t="s">
        <v>110</v>
      </c>
      <c r="C27" s="162" t="s">
        <v>82</v>
      </c>
      <c r="D27" s="173">
        <f t="shared" si="4"/>
        <v>155</v>
      </c>
      <c r="E27" s="173">
        <v>155</v>
      </c>
      <c r="F27" s="177" t="s">
        <v>55</v>
      </c>
      <c r="G27" s="81">
        <f t="shared" si="5"/>
        <v>150</v>
      </c>
      <c r="H27" s="81">
        <v>150</v>
      </c>
      <c r="I27" s="177" t="s">
        <v>55</v>
      </c>
      <c r="J27" s="81">
        <f t="shared" si="0"/>
        <v>150</v>
      </c>
      <c r="K27" s="81">
        <v>150</v>
      </c>
      <c r="L27" s="177" t="s">
        <v>55</v>
      </c>
      <c r="M27" s="81">
        <f t="shared" si="1"/>
        <v>0</v>
      </c>
      <c r="N27" s="81"/>
      <c r="O27" s="80" t="s">
        <v>55</v>
      </c>
      <c r="P27" s="178">
        <f t="shared" si="2"/>
        <v>165</v>
      </c>
      <c r="Q27" s="178">
        <v>165</v>
      </c>
      <c r="R27" s="179" t="s">
        <v>55</v>
      </c>
      <c r="S27" s="92">
        <f t="shared" si="3"/>
        <v>181.5</v>
      </c>
      <c r="T27" s="92">
        <v>181.5</v>
      </c>
      <c r="U27" s="179" t="s">
        <v>55</v>
      </c>
      <c r="V27" s="166"/>
    </row>
    <row r="28" spans="1:22" s="167" customFormat="1" ht="86.25" customHeight="1">
      <c r="A28" s="160" t="s">
        <v>111</v>
      </c>
      <c r="B28" s="161" t="s">
        <v>112</v>
      </c>
      <c r="C28" s="162" t="s">
        <v>82</v>
      </c>
      <c r="D28" s="173">
        <f t="shared" si="4"/>
        <v>0</v>
      </c>
      <c r="E28" s="173">
        <f>'[1]Лист2'!$K$22</f>
        <v>0</v>
      </c>
      <c r="F28" s="177" t="s">
        <v>55</v>
      </c>
      <c r="G28" s="81">
        <f>H28</f>
        <v>15</v>
      </c>
      <c r="H28" s="81">
        <v>15</v>
      </c>
      <c r="I28" s="177" t="s">
        <v>55</v>
      </c>
      <c r="J28" s="81">
        <f t="shared" si="0"/>
        <v>15</v>
      </c>
      <c r="K28" s="81">
        <v>15</v>
      </c>
      <c r="L28" s="177" t="s">
        <v>55</v>
      </c>
      <c r="M28" s="81">
        <f t="shared" si="1"/>
        <v>0</v>
      </c>
      <c r="N28" s="81"/>
      <c r="O28" s="80" t="s">
        <v>55</v>
      </c>
      <c r="P28" s="178">
        <f t="shared" si="2"/>
        <v>16.5</v>
      </c>
      <c r="Q28" s="178">
        <v>16.5</v>
      </c>
      <c r="R28" s="179" t="s">
        <v>55</v>
      </c>
      <c r="S28" s="92">
        <f t="shared" si="3"/>
        <v>18.15</v>
      </c>
      <c r="T28" s="92">
        <v>18.15</v>
      </c>
      <c r="U28" s="179" t="s">
        <v>55</v>
      </c>
      <c r="V28" s="166"/>
    </row>
    <row r="29" spans="1:22" s="167" customFormat="1" ht="51.75" customHeight="1">
      <c r="A29" s="160" t="s">
        <v>113</v>
      </c>
      <c r="B29" s="161" t="s">
        <v>114</v>
      </c>
      <c r="C29" s="162" t="s">
        <v>82</v>
      </c>
      <c r="D29" s="173">
        <f t="shared" si="4"/>
        <v>37.5</v>
      </c>
      <c r="E29" s="173">
        <v>37.5</v>
      </c>
      <c r="F29" s="177" t="s">
        <v>55</v>
      </c>
      <c r="G29" s="81">
        <f t="shared" si="5"/>
        <v>75</v>
      </c>
      <c r="H29" s="81">
        <v>75</v>
      </c>
      <c r="I29" s="177" t="s">
        <v>55</v>
      </c>
      <c r="J29" s="81">
        <f t="shared" si="0"/>
        <v>37.5</v>
      </c>
      <c r="K29" s="81">
        <v>37.5</v>
      </c>
      <c r="L29" s="177" t="s">
        <v>55</v>
      </c>
      <c r="M29" s="81">
        <f t="shared" si="1"/>
        <v>0</v>
      </c>
      <c r="N29" s="81"/>
      <c r="O29" s="80" t="s">
        <v>55</v>
      </c>
      <c r="P29" s="178">
        <f t="shared" si="2"/>
        <v>41.3</v>
      </c>
      <c r="Q29" s="178">
        <v>41.3</v>
      </c>
      <c r="R29" s="179" t="s">
        <v>55</v>
      </c>
      <c r="S29" s="92">
        <f t="shared" si="3"/>
        <v>45.43</v>
      </c>
      <c r="T29" s="92">
        <v>45.43</v>
      </c>
      <c r="U29" s="179" t="s">
        <v>55</v>
      </c>
      <c r="V29" s="166"/>
    </row>
    <row r="30" spans="1:22" s="167" customFormat="1" ht="45" customHeight="1">
      <c r="A30" s="160" t="s">
        <v>115</v>
      </c>
      <c r="B30" s="161" t="s">
        <v>116</v>
      </c>
      <c r="C30" s="162" t="s">
        <v>82</v>
      </c>
      <c r="D30" s="173">
        <f t="shared" si="4"/>
        <v>1567.3</v>
      </c>
      <c r="E30" s="173">
        <v>1567.3</v>
      </c>
      <c r="F30" s="177" t="s">
        <v>55</v>
      </c>
      <c r="G30" s="81">
        <f t="shared" si="5"/>
        <v>2237.4</v>
      </c>
      <c r="H30" s="81">
        <v>2237.4</v>
      </c>
      <c r="I30" s="177" t="s">
        <v>55</v>
      </c>
      <c r="J30" s="81">
        <f t="shared" si="0"/>
        <v>2695.6</v>
      </c>
      <c r="K30" s="81">
        <v>2695.6</v>
      </c>
      <c r="L30" s="177" t="s">
        <v>55</v>
      </c>
      <c r="M30" s="81">
        <f t="shared" si="1"/>
        <v>0</v>
      </c>
      <c r="N30" s="81"/>
      <c r="O30" s="80" t="s">
        <v>55</v>
      </c>
      <c r="P30" s="178">
        <f t="shared" si="2"/>
        <v>2965.2</v>
      </c>
      <c r="Q30" s="178">
        <v>2965.2</v>
      </c>
      <c r="R30" s="179" t="s">
        <v>55</v>
      </c>
      <c r="S30" s="92">
        <f t="shared" si="3"/>
        <v>3261.72</v>
      </c>
      <c r="T30" s="92">
        <v>3261.72</v>
      </c>
      <c r="U30" s="179" t="s">
        <v>55</v>
      </c>
      <c r="V30" s="166"/>
    </row>
    <row r="31" spans="1:22" s="167" customFormat="1" ht="76.5" customHeight="1">
      <c r="A31" s="160" t="s">
        <v>117</v>
      </c>
      <c r="B31" s="161" t="s">
        <v>118</v>
      </c>
      <c r="C31" s="162" t="s">
        <v>82</v>
      </c>
      <c r="D31" s="173">
        <f t="shared" si="4"/>
        <v>361.7</v>
      </c>
      <c r="E31" s="173">
        <v>361.7</v>
      </c>
      <c r="F31" s="177" t="s">
        <v>55</v>
      </c>
      <c r="G31" s="81">
        <f>H31</f>
        <v>507.15</v>
      </c>
      <c r="H31" s="81">
        <v>507.15</v>
      </c>
      <c r="I31" s="177" t="s">
        <v>55</v>
      </c>
      <c r="J31" s="81">
        <f t="shared" si="0"/>
        <v>574.9</v>
      </c>
      <c r="K31" s="81">
        <v>574.9</v>
      </c>
      <c r="L31" s="177" t="s">
        <v>55</v>
      </c>
      <c r="M31" s="81">
        <f t="shared" si="1"/>
        <v>0</v>
      </c>
      <c r="N31" s="81"/>
      <c r="O31" s="80" t="s">
        <v>55</v>
      </c>
      <c r="P31" s="178">
        <f t="shared" si="2"/>
        <v>632.4</v>
      </c>
      <c r="Q31" s="178">
        <v>632.4</v>
      </c>
      <c r="R31" s="179" t="s">
        <v>55</v>
      </c>
      <c r="S31" s="92">
        <f aca="true" t="shared" si="6" ref="S31:S41">T31</f>
        <v>695.64</v>
      </c>
      <c r="T31" s="92">
        <v>695.64</v>
      </c>
      <c r="U31" s="179" t="s">
        <v>55</v>
      </c>
      <c r="V31" s="166"/>
    </row>
    <row r="32" spans="1:22" s="167" customFormat="1" ht="73.5">
      <c r="A32" s="160" t="s">
        <v>119</v>
      </c>
      <c r="B32" s="161" t="s">
        <v>120</v>
      </c>
      <c r="C32" s="162" t="s">
        <v>82</v>
      </c>
      <c r="D32" s="173">
        <f t="shared" si="4"/>
        <v>606.5</v>
      </c>
      <c r="E32" s="173">
        <v>606.5</v>
      </c>
      <c r="F32" s="177" t="s">
        <v>55</v>
      </c>
      <c r="G32" s="81">
        <f t="shared" si="5"/>
        <v>579.25</v>
      </c>
      <c r="H32" s="81">
        <v>579.25</v>
      </c>
      <c r="I32" s="177" t="s">
        <v>55</v>
      </c>
      <c r="J32" s="81">
        <f t="shared" si="0"/>
        <v>380</v>
      </c>
      <c r="K32" s="81">
        <v>380</v>
      </c>
      <c r="L32" s="177" t="s">
        <v>55</v>
      </c>
      <c r="M32" s="81">
        <f t="shared" si="1"/>
        <v>0</v>
      </c>
      <c r="N32" s="81"/>
      <c r="O32" s="80" t="s">
        <v>55</v>
      </c>
      <c r="P32" s="178">
        <f t="shared" si="2"/>
        <v>418</v>
      </c>
      <c r="Q32" s="178">
        <v>418</v>
      </c>
      <c r="R32" s="179" t="s">
        <v>55</v>
      </c>
      <c r="S32" s="92">
        <f t="shared" si="6"/>
        <v>459.8</v>
      </c>
      <c r="T32" s="92">
        <v>459.8</v>
      </c>
      <c r="U32" s="179" t="s">
        <v>55</v>
      </c>
      <c r="V32" s="166"/>
    </row>
    <row r="33" spans="1:22" s="167" customFormat="1" ht="52.5">
      <c r="A33" s="160" t="s">
        <v>121</v>
      </c>
      <c r="B33" s="161" t="s">
        <v>122</v>
      </c>
      <c r="C33" s="162" t="s">
        <v>82</v>
      </c>
      <c r="D33" s="173">
        <f t="shared" si="4"/>
        <v>15</v>
      </c>
      <c r="E33" s="173">
        <v>15</v>
      </c>
      <c r="F33" s="177" t="s">
        <v>55</v>
      </c>
      <c r="G33" s="81">
        <f>H33</f>
        <v>0</v>
      </c>
      <c r="H33" s="81">
        <v>0</v>
      </c>
      <c r="I33" s="177" t="s">
        <v>55</v>
      </c>
      <c r="J33" s="81">
        <f t="shared" si="0"/>
        <v>330.2</v>
      </c>
      <c r="K33" s="81">
        <v>330.2</v>
      </c>
      <c r="L33" s="177" t="s">
        <v>55</v>
      </c>
      <c r="M33" s="81">
        <f t="shared" si="1"/>
        <v>0</v>
      </c>
      <c r="N33" s="81"/>
      <c r="O33" s="80" t="s">
        <v>55</v>
      </c>
      <c r="P33" s="178">
        <f t="shared" si="2"/>
        <v>363.2</v>
      </c>
      <c r="Q33" s="178">
        <v>363.2</v>
      </c>
      <c r="R33" s="179" t="s">
        <v>55</v>
      </c>
      <c r="S33" s="92">
        <f t="shared" si="6"/>
        <v>399.52</v>
      </c>
      <c r="T33" s="92">
        <v>399.52</v>
      </c>
      <c r="U33" s="179" t="s">
        <v>55</v>
      </c>
      <c r="V33" s="166"/>
    </row>
    <row r="34" spans="1:22" s="167" customFormat="1" ht="42">
      <c r="A34" s="160" t="s">
        <v>123</v>
      </c>
      <c r="B34" s="161" t="s">
        <v>124</v>
      </c>
      <c r="C34" s="162" t="s">
        <v>82</v>
      </c>
      <c r="D34" s="173">
        <f t="shared" si="4"/>
        <v>0</v>
      </c>
      <c r="E34" s="173">
        <f>'[1]Лист2'!$K$28</f>
        <v>0</v>
      </c>
      <c r="F34" s="177" t="s">
        <v>55</v>
      </c>
      <c r="G34" s="81">
        <f t="shared" si="5"/>
        <v>0</v>
      </c>
      <c r="H34" s="81">
        <v>0</v>
      </c>
      <c r="I34" s="177" t="s">
        <v>55</v>
      </c>
      <c r="J34" s="81">
        <f t="shared" si="0"/>
        <v>0</v>
      </c>
      <c r="K34" s="81">
        <v>0</v>
      </c>
      <c r="L34" s="177" t="s">
        <v>55</v>
      </c>
      <c r="M34" s="81">
        <f t="shared" si="1"/>
        <v>0</v>
      </c>
      <c r="N34" s="81"/>
      <c r="O34" s="80" t="s">
        <v>55</v>
      </c>
      <c r="P34" s="178">
        <f t="shared" si="2"/>
        <v>0</v>
      </c>
      <c r="Q34" s="178">
        <f>K34*0.1+K34</f>
        <v>0</v>
      </c>
      <c r="R34" s="179" t="s">
        <v>55</v>
      </c>
      <c r="S34" s="92">
        <f t="shared" si="6"/>
        <v>0</v>
      </c>
      <c r="T34" s="92">
        <f>Q34+Q34*0.1</f>
        <v>0</v>
      </c>
      <c r="U34" s="179" t="s">
        <v>55</v>
      </c>
      <c r="V34" s="166"/>
    </row>
    <row r="35" spans="1:22" s="167" customFormat="1" ht="84">
      <c r="A35" s="160" t="s">
        <v>125</v>
      </c>
      <c r="B35" s="161" t="s">
        <v>126</v>
      </c>
      <c r="C35" s="162" t="s">
        <v>82</v>
      </c>
      <c r="D35" s="173">
        <f t="shared" si="4"/>
        <v>378.9</v>
      </c>
      <c r="E35" s="173">
        <v>378.9</v>
      </c>
      <c r="F35" s="177" t="s">
        <v>55</v>
      </c>
      <c r="G35" s="81">
        <f t="shared" si="5"/>
        <v>621.3</v>
      </c>
      <c r="H35" s="81">
        <v>621.3</v>
      </c>
      <c r="I35" s="177" t="s">
        <v>55</v>
      </c>
      <c r="J35" s="81">
        <f t="shared" si="0"/>
        <v>2195.1</v>
      </c>
      <c r="K35" s="81">
        <v>2195.1</v>
      </c>
      <c r="L35" s="177" t="s">
        <v>55</v>
      </c>
      <c r="M35" s="81">
        <f t="shared" si="1"/>
        <v>0</v>
      </c>
      <c r="N35" s="81"/>
      <c r="O35" s="80" t="s">
        <v>55</v>
      </c>
      <c r="P35" s="178">
        <f t="shared" si="2"/>
        <v>2414.6</v>
      </c>
      <c r="Q35" s="178">
        <v>2414.6</v>
      </c>
      <c r="R35" s="179" t="s">
        <v>55</v>
      </c>
      <c r="S35" s="92">
        <f t="shared" si="6"/>
        <v>2656.06</v>
      </c>
      <c r="T35" s="92">
        <v>2656.06</v>
      </c>
      <c r="U35" s="179" t="s">
        <v>55</v>
      </c>
      <c r="V35" s="166"/>
    </row>
    <row r="36" spans="1:22" s="167" customFormat="1" ht="93" customHeight="1">
      <c r="A36" s="160" t="s">
        <v>127</v>
      </c>
      <c r="B36" s="161" t="s">
        <v>128</v>
      </c>
      <c r="C36" s="162" t="s">
        <v>82</v>
      </c>
      <c r="D36" s="173">
        <f t="shared" si="4"/>
        <v>1275</v>
      </c>
      <c r="E36" s="173">
        <v>1275</v>
      </c>
      <c r="F36" s="177" t="s">
        <v>55</v>
      </c>
      <c r="G36" s="81">
        <f>H36</f>
        <v>975</v>
      </c>
      <c r="H36" s="81">
        <v>975</v>
      </c>
      <c r="I36" s="177" t="s">
        <v>55</v>
      </c>
      <c r="J36" s="81">
        <f t="shared" si="0"/>
        <v>1200</v>
      </c>
      <c r="K36" s="81">
        <v>1200</v>
      </c>
      <c r="L36" s="177" t="s">
        <v>55</v>
      </c>
      <c r="M36" s="81">
        <f t="shared" si="1"/>
        <v>0</v>
      </c>
      <c r="N36" s="81"/>
      <c r="O36" s="80" t="s">
        <v>55</v>
      </c>
      <c r="P36" s="178">
        <f t="shared" si="2"/>
        <v>1320</v>
      </c>
      <c r="Q36" s="178">
        <v>1320</v>
      </c>
      <c r="R36" s="179" t="s">
        <v>55</v>
      </c>
      <c r="S36" s="92">
        <f t="shared" si="6"/>
        <v>1452</v>
      </c>
      <c r="T36" s="92">
        <v>1452</v>
      </c>
      <c r="U36" s="179" t="s">
        <v>55</v>
      </c>
      <c r="V36" s="166"/>
    </row>
    <row r="37" spans="1:22" s="167" customFormat="1" ht="54.75" customHeight="1">
      <c r="A37" s="160" t="s">
        <v>129</v>
      </c>
      <c r="B37" s="161" t="s">
        <v>130</v>
      </c>
      <c r="C37" s="162" t="s">
        <v>82</v>
      </c>
      <c r="D37" s="173">
        <f t="shared" si="4"/>
        <v>0</v>
      </c>
      <c r="E37" s="173">
        <f>'[1]Лист2'!$K$31</f>
        <v>0</v>
      </c>
      <c r="F37" s="177" t="s">
        <v>55</v>
      </c>
      <c r="G37" s="81">
        <f t="shared" si="5"/>
        <v>0</v>
      </c>
      <c r="H37" s="81">
        <v>0</v>
      </c>
      <c r="I37" s="177" t="s">
        <v>55</v>
      </c>
      <c r="J37" s="81">
        <f t="shared" si="0"/>
        <v>0</v>
      </c>
      <c r="K37" s="81">
        <v>0</v>
      </c>
      <c r="L37" s="177" t="s">
        <v>55</v>
      </c>
      <c r="M37" s="81">
        <f t="shared" si="1"/>
        <v>0</v>
      </c>
      <c r="N37" s="81"/>
      <c r="O37" s="80" t="s">
        <v>55</v>
      </c>
      <c r="P37" s="178">
        <f t="shared" si="2"/>
        <v>0</v>
      </c>
      <c r="Q37" s="178">
        <f>K37*0.1+K37</f>
        <v>0</v>
      </c>
      <c r="R37" s="179" t="s">
        <v>55</v>
      </c>
      <c r="S37" s="92">
        <f t="shared" si="6"/>
        <v>0</v>
      </c>
      <c r="T37" s="92">
        <f>Q37+Q37*0.1</f>
        <v>0</v>
      </c>
      <c r="U37" s="179" t="s">
        <v>55</v>
      </c>
      <c r="V37" s="166"/>
    </row>
    <row r="38" spans="1:22" s="167" customFormat="1" ht="54" customHeight="1">
      <c r="A38" s="160" t="s">
        <v>131</v>
      </c>
      <c r="B38" s="161" t="s">
        <v>132</v>
      </c>
      <c r="C38" s="162" t="s">
        <v>82</v>
      </c>
      <c r="D38" s="173">
        <f t="shared" si="4"/>
        <v>0</v>
      </c>
      <c r="E38" s="173">
        <f>'[1]Лист2'!$K$32</f>
        <v>0</v>
      </c>
      <c r="F38" s="177" t="s">
        <v>55</v>
      </c>
      <c r="G38" s="81">
        <f t="shared" si="5"/>
        <v>0</v>
      </c>
      <c r="H38" s="81">
        <v>0</v>
      </c>
      <c r="I38" s="177" t="s">
        <v>55</v>
      </c>
      <c r="J38" s="81">
        <f t="shared" si="0"/>
        <v>37.5</v>
      </c>
      <c r="K38" s="81">
        <v>37.5</v>
      </c>
      <c r="L38" s="177" t="s">
        <v>55</v>
      </c>
      <c r="M38" s="81">
        <f t="shared" si="1"/>
        <v>0</v>
      </c>
      <c r="N38" s="81"/>
      <c r="O38" s="80" t="s">
        <v>55</v>
      </c>
      <c r="P38" s="178">
        <f t="shared" si="2"/>
        <v>41.3</v>
      </c>
      <c r="Q38" s="178">
        <v>41.3</v>
      </c>
      <c r="R38" s="179" t="s">
        <v>55</v>
      </c>
      <c r="S38" s="92">
        <f t="shared" si="6"/>
        <v>45.43</v>
      </c>
      <c r="T38" s="92">
        <v>45.43</v>
      </c>
      <c r="U38" s="179" t="s">
        <v>55</v>
      </c>
      <c r="V38" s="166"/>
    </row>
    <row r="39" spans="1:22" s="167" customFormat="1" ht="45.75" customHeight="1">
      <c r="A39" s="160" t="s">
        <v>133</v>
      </c>
      <c r="B39" s="161" t="s">
        <v>134</v>
      </c>
      <c r="C39" s="162" t="s">
        <v>82</v>
      </c>
      <c r="D39" s="173">
        <f t="shared" si="4"/>
        <v>0</v>
      </c>
      <c r="E39" s="173">
        <f>'[1]Лист2'!$K$33</f>
        <v>0</v>
      </c>
      <c r="F39" s="177" t="s">
        <v>55</v>
      </c>
      <c r="G39" s="81">
        <f>H39</f>
        <v>0</v>
      </c>
      <c r="H39" s="81">
        <v>0</v>
      </c>
      <c r="I39" s="177" t="s">
        <v>55</v>
      </c>
      <c r="J39" s="81">
        <f t="shared" si="0"/>
        <v>0</v>
      </c>
      <c r="K39" s="81">
        <v>0</v>
      </c>
      <c r="L39" s="177" t="s">
        <v>55</v>
      </c>
      <c r="M39" s="81">
        <f t="shared" si="1"/>
        <v>0</v>
      </c>
      <c r="N39" s="81"/>
      <c r="O39" s="80" t="s">
        <v>55</v>
      </c>
      <c r="P39" s="178">
        <f>Q39</f>
        <v>0</v>
      </c>
      <c r="Q39" s="178">
        <f>K39*0.1+K39</f>
        <v>0</v>
      </c>
      <c r="R39" s="179" t="s">
        <v>55</v>
      </c>
      <c r="S39" s="92">
        <f t="shared" si="6"/>
        <v>0</v>
      </c>
      <c r="T39" s="92">
        <f>Q39+Q39*0.1</f>
        <v>0</v>
      </c>
      <c r="U39" s="179" t="s">
        <v>55</v>
      </c>
      <c r="V39" s="166"/>
    </row>
    <row r="40" spans="1:22" s="167" customFormat="1" ht="37.5" customHeight="1">
      <c r="A40" s="160" t="s">
        <v>135</v>
      </c>
      <c r="B40" s="161" t="s">
        <v>136</v>
      </c>
      <c r="C40" s="162" t="s">
        <v>82</v>
      </c>
      <c r="D40" s="173">
        <f t="shared" si="4"/>
        <v>0</v>
      </c>
      <c r="E40" s="173">
        <f>'[1]Лист2'!$K$34</f>
        <v>0</v>
      </c>
      <c r="F40" s="177" t="s">
        <v>55</v>
      </c>
      <c r="G40" s="81">
        <f t="shared" si="5"/>
        <v>0</v>
      </c>
      <c r="H40" s="81">
        <v>0</v>
      </c>
      <c r="I40" s="177" t="s">
        <v>55</v>
      </c>
      <c r="J40" s="81">
        <f t="shared" si="0"/>
        <v>0</v>
      </c>
      <c r="K40" s="81">
        <v>0</v>
      </c>
      <c r="L40" s="177" t="s">
        <v>55</v>
      </c>
      <c r="M40" s="81">
        <f t="shared" si="1"/>
        <v>0</v>
      </c>
      <c r="N40" s="81"/>
      <c r="O40" s="80" t="s">
        <v>55</v>
      </c>
      <c r="P40" s="178">
        <f>Q40</f>
        <v>0</v>
      </c>
      <c r="Q40" s="178">
        <f>K40*0.1+K40</f>
        <v>0</v>
      </c>
      <c r="R40" s="179" t="s">
        <v>55</v>
      </c>
      <c r="S40" s="92">
        <f t="shared" si="6"/>
        <v>0</v>
      </c>
      <c r="T40" s="92">
        <f>Q40+Q40*0.1</f>
        <v>0</v>
      </c>
      <c r="U40" s="179" t="s">
        <v>55</v>
      </c>
      <c r="V40" s="166"/>
    </row>
    <row r="41" spans="1:22" s="167" customFormat="1" ht="21">
      <c r="A41" s="160" t="s">
        <v>137</v>
      </c>
      <c r="B41" s="161" t="s">
        <v>138</v>
      </c>
      <c r="C41" s="162" t="s">
        <v>82</v>
      </c>
      <c r="D41" s="173">
        <f>E41</f>
        <v>0</v>
      </c>
      <c r="E41" s="173">
        <f>'[1]Лист2'!$K$36</f>
        <v>0</v>
      </c>
      <c r="F41" s="177" t="s">
        <v>55</v>
      </c>
      <c r="G41" s="81">
        <f t="shared" si="5"/>
        <v>0</v>
      </c>
      <c r="H41" s="81">
        <v>0</v>
      </c>
      <c r="I41" s="177" t="s">
        <v>55</v>
      </c>
      <c r="J41" s="81">
        <f t="shared" si="0"/>
        <v>0</v>
      </c>
      <c r="K41" s="81">
        <v>0</v>
      </c>
      <c r="L41" s="177" t="s">
        <v>55</v>
      </c>
      <c r="M41" s="81">
        <f t="shared" si="1"/>
        <v>0</v>
      </c>
      <c r="N41" s="81"/>
      <c r="O41" s="80" t="s">
        <v>55</v>
      </c>
      <c r="P41" s="178">
        <f>Q41</f>
        <v>0</v>
      </c>
      <c r="Q41" s="178">
        <f>K41*0.1+K41</f>
        <v>0</v>
      </c>
      <c r="R41" s="179" t="s">
        <v>55</v>
      </c>
      <c r="S41" s="92">
        <f t="shared" si="6"/>
        <v>0</v>
      </c>
      <c r="T41" s="92">
        <f>Q41+Q41*0.1</f>
        <v>0</v>
      </c>
      <c r="U41" s="179" t="s">
        <v>55</v>
      </c>
      <c r="V41" s="166"/>
    </row>
    <row r="42" spans="1:22" s="159" customFormat="1" ht="41.25" customHeight="1">
      <c r="A42" s="149" t="s">
        <v>139</v>
      </c>
      <c r="B42" s="150" t="s">
        <v>140</v>
      </c>
      <c r="C42" s="151" t="s">
        <v>141</v>
      </c>
      <c r="D42" s="171">
        <f>E42</f>
        <v>562</v>
      </c>
      <c r="E42" s="171">
        <f>E44+E45</f>
        <v>562</v>
      </c>
      <c r="F42" s="172" t="s">
        <v>55</v>
      </c>
      <c r="G42" s="171">
        <f>H42</f>
        <v>150</v>
      </c>
      <c r="H42" s="171">
        <f>H44+H45</f>
        <v>150</v>
      </c>
      <c r="I42" s="172" t="s">
        <v>55</v>
      </c>
      <c r="J42" s="171">
        <f t="shared" si="0"/>
        <v>200</v>
      </c>
      <c r="K42" s="171">
        <f>K44+K45</f>
        <v>200</v>
      </c>
      <c r="L42" s="172" t="s">
        <v>55</v>
      </c>
      <c r="M42" s="171">
        <f>N42</f>
        <v>0</v>
      </c>
      <c r="N42" s="171">
        <f>N44+N45</f>
        <v>0</v>
      </c>
      <c r="O42" s="172" t="s">
        <v>55</v>
      </c>
      <c r="P42" s="155">
        <f>Q42</f>
        <v>220</v>
      </c>
      <c r="Q42" s="155">
        <f>Q44+Q45</f>
        <v>220</v>
      </c>
      <c r="R42" s="155" t="s">
        <v>55</v>
      </c>
      <c r="S42" s="180">
        <f>T42</f>
        <v>242</v>
      </c>
      <c r="T42" s="180">
        <f>T44+T45</f>
        <v>242</v>
      </c>
      <c r="U42" s="155" t="s">
        <v>55</v>
      </c>
      <c r="V42" s="158"/>
    </row>
    <row r="43" spans="1:22" s="167" customFormat="1" ht="18" customHeight="1">
      <c r="A43" s="160"/>
      <c r="B43" s="161" t="s">
        <v>77</v>
      </c>
      <c r="C43" s="162"/>
      <c r="D43" s="173"/>
      <c r="E43" s="173"/>
      <c r="F43" s="177"/>
      <c r="G43" s="162"/>
      <c r="H43" s="162"/>
      <c r="I43" s="177"/>
      <c r="J43" s="163"/>
      <c r="K43" s="163"/>
      <c r="L43" s="163"/>
      <c r="M43" s="163"/>
      <c r="N43" s="163"/>
      <c r="O43" s="163"/>
      <c r="P43" s="164"/>
      <c r="Q43" s="164"/>
      <c r="R43" s="165"/>
      <c r="S43" s="165"/>
      <c r="T43" s="165"/>
      <c r="U43" s="165"/>
      <c r="V43" s="166"/>
    </row>
    <row r="44" spans="1:22" s="159" customFormat="1" ht="81.75" customHeight="1">
      <c r="A44" s="174" t="s">
        <v>142</v>
      </c>
      <c r="B44" s="175" t="s">
        <v>143</v>
      </c>
      <c r="C44" s="176" t="s">
        <v>82</v>
      </c>
      <c r="D44" s="173">
        <f>E44</f>
        <v>562</v>
      </c>
      <c r="E44" s="173">
        <v>562</v>
      </c>
      <c r="F44" s="177" t="s">
        <v>55</v>
      </c>
      <c r="G44" s="81">
        <f>H44</f>
        <v>150</v>
      </c>
      <c r="H44" s="81">
        <v>150</v>
      </c>
      <c r="I44" s="177" t="s">
        <v>55</v>
      </c>
      <c r="J44" s="81">
        <f>K44</f>
        <v>200</v>
      </c>
      <c r="K44" s="81">
        <v>200</v>
      </c>
      <c r="L44" s="177" t="s">
        <v>55</v>
      </c>
      <c r="M44" s="81">
        <f>N44</f>
        <v>0</v>
      </c>
      <c r="N44" s="81"/>
      <c r="O44" s="80" t="s">
        <v>55</v>
      </c>
      <c r="P44" s="178">
        <f>Q44</f>
        <v>220</v>
      </c>
      <c r="Q44" s="178">
        <v>220</v>
      </c>
      <c r="R44" s="179" t="s">
        <v>55</v>
      </c>
      <c r="S44" s="92">
        <f>T44</f>
        <v>242</v>
      </c>
      <c r="T44" s="92">
        <v>242</v>
      </c>
      <c r="U44" s="179" t="s">
        <v>55</v>
      </c>
      <c r="V44" s="158"/>
    </row>
    <row r="45" spans="1:22" s="159" customFormat="1" ht="81.75" customHeight="1">
      <c r="A45" s="174" t="s">
        <v>144</v>
      </c>
      <c r="B45" s="175" t="s">
        <v>145</v>
      </c>
      <c r="C45" s="176" t="s">
        <v>82</v>
      </c>
      <c r="D45" s="173">
        <f>E45</f>
        <v>0</v>
      </c>
      <c r="E45" s="173">
        <v>0</v>
      </c>
      <c r="F45" s="177" t="s">
        <v>55</v>
      </c>
      <c r="G45" s="81">
        <f>H45</f>
        <v>0</v>
      </c>
      <c r="H45" s="81">
        <v>0</v>
      </c>
      <c r="I45" s="177" t="s">
        <v>55</v>
      </c>
      <c r="J45" s="81">
        <f>K45</f>
        <v>0</v>
      </c>
      <c r="K45" s="81">
        <v>0</v>
      </c>
      <c r="L45" s="177" t="s">
        <v>55</v>
      </c>
      <c r="M45" s="81">
        <f>N45</f>
        <v>0</v>
      </c>
      <c r="N45" s="81"/>
      <c r="O45" s="80" t="s">
        <v>55</v>
      </c>
      <c r="P45" s="178">
        <f>Q45</f>
        <v>0</v>
      </c>
      <c r="Q45" s="178">
        <f>N45-K45</f>
        <v>0</v>
      </c>
      <c r="R45" s="179" t="s">
        <v>55</v>
      </c>
      <c r="S45" s="92">
        <f>T45</f>
        <v>0</v>
      </c>
      <c r="T45" s="92">
        <f>Q45-N45</f>
        <v>0</v>
      </c>
      <c r="U45" s="179" t="s">
        <v>55</v>
      </c>
      <c r="V45" s="158"/>
    </row>
    <row r="46" spans="1:22" s="159" customFormat="1" ht="53.25" customHeight="1">
      <c r="A46" s="149" t="s">
        <v>146</v>
      </c>
      <c r="B46" s="150" t="s">
        <v>147</v>
      </c>
      <c r="C46" s="151" t="s">
        <v>148</v>
      </c>
      <c r="D46" s="172">
        <f>E46+F46</f>
        <v>286586.5</v>
      </c>
      <c r="E46" s="172">
        <f>E48+E54</f>
        <v>183527.1</v>
      </c>
      <c r="F46" s="172">
        <f>F51+F59</f>
        <v>103059.4</v>
      </c>
      <c r="G46" s="172">
        <f>H46+I46</f>
        <v>295433.3</v>
      </c>
      <c r="H46" s="172">
        <f>H48+H54</f>
        <v>185819</v>
      </c>
      <c r="I46" s="172">
        <f>I51+I59</f>
        <v>109614.3</v>
      </c>
      <c r="J46" s="152">
        <f>K46</f>
        <v>186465.8</v>
      </c>
      <c r="K46" s="152">
        <f>K48+K54</f>
        <v>186465.8</v>
      </c>
      <c r="L46" s="152">
        <f>L51+L59</f>
        <v>326125</v>
      </c>
      <c r="M46" s="172">
        <f>N46+O46</f>
        <v>0</v>
      </c>
      <c r="N46" s="172">
        <f>N48+N54</f>
        <v>0</v>
      </c>
      <c r="O46" s="172">
        <f>O51+O59</f>
        <v>0</v>
      </c>
      <c r="P46" s="155">
        <f>Q46+R46</f>
        <v>313369.7</v>
      </c>
      <c r="Q46" s="155">
        <f>Q48+Q54</f>
        <v>166619.7</v>
      </c>
      <c r="R46" s="155">
        <f>R51+R59</f>
        <v>146750</v>
      </c>
      <c r="S46" s="155">
        <f>T46+U46</f>
        <v>296994.7</v>
      </c>
      <c r="T46" s="155">
        <f>T48+T54</f>
        <v>166619.7</v>
      </c>
      <c r="U46" s="155">
        <f>U51+U59</f>
        <v>130375</v>
      </c>
      <c r="V46" s="158"/>
    </row>
    <row r="47" spans="1:22" s="167" customFormat="1" ht="12.75" customHeight="1">
      <c r="A47" s="160"/>
      <c r="B47" s="161" t="s">
        <v>77</v>
      </c>
      <c r="C47" s="162"/>
      <c r="D47" s="177"/>
      <c r="E47" s="177"/>
      <c r="F47" s="177"/>
      <c r="G47" s="162"/>
      <c r="H47" s="162"/>
      <c r="I47" s="162"/>
      <c r="J47" s="162"/>
      <c r="K47" s="162"/>
      <c r="L47" s="162"/>
      <c r="M47" s="163"/>
      <c r="N47" s="163"/>
      <c r="O47" s="163"/>
      <c r="P47" s="164"/>
      <c r="Q47" s="164"/>
      <c r="R47" s="165"/>
      <c r="S47" s="165"/>
      <c r="T47" s="165"/>
      <c r="U47" s="165"/>
      <c r="V47" s="166"/>
    </row>
    <row r="48" spans="1:22" s="159" customFormat="1" ht="46.5" customHeight="1">
      <c r="A48" s="149" t="s">
        <v>149</v>
      </c>
      <c r="B48" s="150" t="s">
        <v>150</v>
      </c>
      <c r="C48" s="151" t="s">
        <v>151</v>
      </c>
      <c r="D48" s="171">
        <f>E48</f>
        <v>0</v>
      </c>
      <c r="E48" s="171">
        <f>E50</f>
        <v>0</v>
      </c>
      <c r="F48" s="171" t="str">
        <f>'[1]Лист2'!$K$54</f>
        <v>X</v>
      </c>
      <c r="G48" s="171">
        <f>H48</f>
        <v>0</v>
      </c>
      <c r="H48" s="171">
        <f>H50</f>
        <v>0</v>
      </c>
      <c r="I48" s="171" t="str">
        <f>'[1]Лист2'!$K$54</f>
        <v>X</v>
      </c>
      <c r="J48" s="171">
        <f>K48</f>
        <v>0</v>
      </c>
      <c r="K48" s="171">
        <f>K50</f>
        <v>0</v>
      </c>
      <c r="L48" s="171" t="str">
        <f>'[1]Лист2'!$K$54</f>
        <v>X</v>
      </c>
      <c r="M48" s="171">
        <f>N48</f>
        <v>0</v>
      </c>
      <c r="N48" s="171">
        <f>N50</f>
        <v>0</v>
      </c>
      <c r="O48" s="171" t="str">
        <f>'[1]Лист2'!$K$54</f>
        <v>X</v>
      </c>
      <c r="P48" s="155">
        <f>Q48</f>
        <v>0</v>
      </c>
      <c r="Q48" s="155">
        <f>Q50</f>
        <v>0</v>
      </c>
      <c r="R48" s="180" t="str">
        <f>'[1]Лист2'!$K$54</f>
        <v>X</v>
      </c>
      <c r="S48" s="180">
        <f>T48</f>
        <v>0</v>
      </c>
      <c r="T48" s="180">
        <f>T50</f>
        <v>0</v>
      </c>
      <c r="U48" s="180" t="str">
        <f>'[1]Лист2'!$K$54</f>
        <v>X</v>
      </c>
      <c r="V48" s="158"/>
    </row>
    <row r="49" spans="1:22" s="167" customFormat="1" ht="16.5" customHeight="1">
      <c r="A49" s="160"/>
      <c r="B49" s="161" t="s">
        <v>77</v>
      </c>
      <c r="C49" s="162"/>
      <c r="D49" s="173"/>
      <c r="E49" s="173"/>
      <c r="F49" s="173"/>
      <c r="G49" s="173"/>
      <c r="H49" s="173"/>
      <c r="I49" s="173"/>
      <c r="J49" s="163"/>
      <c r="K49" s="163"/>
      <c r="L49" s="163"/>
      <c r="M49" s="163"/>
      <c r="N49" s="163"/>
      <c r="O49" s="163"/>
      <c r="P49" s="164"/>
      <c r="Q49" s="164"/>
      <c r="R49" s="165"/>
      <c r="S49" s="165"/>
      <c r="T49" s="165"/>
      <c r="U49" s="165"/>
      <c r="V49" s="166"/>
    </row>
    <row r="50" spans="1:22" s="159" customFormat="1" ht="52.5" customHeight="1">
      <c r="A50" s="174" t="s">
        <v>152</v>
      </c>
      <c r="B50" s="175" t="s">
        <v>153</v>
      </c>
      <c r="C50" s="176"/>
      <c r="D50" s="173">
        <f>E50</f>
        <v>0</v>
      </c>
      <c r="E50" s="173">
        <f>'[1]Лист2'!$K$52</f>
        <v>0</v>
      </c>
      <c r="F50" s="173" t="str">
        <f>'[1]Лист2'!$K$54</f>
        <v>X</v>
      </c>
      <c r="G50" s="173">
        <f>H50</f>
        <v>0</v>
      </c>
      <c r="H50" s="173">
        <f>'[1]Лист2'!$K$52</f>
        <v>0</v>
      </c>
      <c r="I50" s="173" t="str">
        <f>'[1]Лист2'!$K$54</f>
        <v>X</v>
      </c>
      <c r="J50" s="173">
        <f>K50</f>
        <v>0</v>
      </c>
      <c r="K50" s="173">
        <f>'[1]Лист2'!$K$52</f>
        <v>0</v>
      </c>
      <c r="L50" s="177" t="s">
        <v>55</v>
      </c>
      <c r="M50" s="181"/>
      <c r="N50" s="181"/>
      <c r="O50" s="181"/>
      <c r="P50" s="173">
        <f>Q50</f>
        <v>0</v>
      </c>
      <c r="Q50" s="173">
        <f>'[1]Лист2'!$K$52</f>
        <v>0</v>
      </c>
      <c r="R50" s="177" t="s">
        <v>55</v>
      </c>
      <c r="S50" s="173">
        <f>T50</f>
        <v>0</v>
      </c>
      <c r="T50" s="173">
        <f>'[1]Лист2'!$K$52</f>
        <v>0</v>
      </c>
      <c r="U50" s="177" t="s">
        <v>55</v>
      </c>
      <c r="V50" s="158"/>
    </row>
    <row r="51" spans="1:22" s="159" customFormat="1" ht="45.75" customHeight="1">
      <c r="A51" s="149" t="s">
        <v>154</v>
      </c>
      <c r="B51" s="150" t="s">
        <v>155</v>
      </c>
      <c r="C51" s="151" t="s">
        <v>156</v>
      </c>
      <c r="D51" s="171">
        <f>F51</f>
        <v>0</v>
      </c>
      <c r="E51" s="171" t="str">
        <f>'[1]Лист2'!$K$54</f>
        <v>X</v>
      </c>
      <c r="F51" s="171">
        <f>'[1]Лист2'!$L$54</f>
        <v>0</v>
      </c>
      <c r="G51" s="171">
        <f>I51</f>
        <v>714.8</v>
      </c>
      <c r="H51" s="171" t="str">
        <f>'[1]Лист2'!$K$54</f>
        <v>X</v>
      </c>
      <c r="I51" s="171">
        <f>I53</f>
        <v>714.8</v>
      </c>
      <c r="J51" s="171">
        <f>J53</f>
        <v>0</v>
      </c>
      <c r="K51" s="171" t="str">
        <f>'[1]Лист2'!$K$54</f>
        <v>X</v>
      </c>
      <c r="L51" s="172">
        <f>L53</f>
        <v>0</v>
      </c>
      <c r="M51" s="171">
        <f>M53</f>
        <v>0</v>
      </c>
      <c r="N51" s="171" t="str">
        <f>'[1]Лист2'!$K$54</f>
        <v>X</v>
      </c>
      <c r="O51" s="172">
        <f>O53</f>
        <v>0</v>
      </c>
      <c r="P51" s="155">
        <f>P53</f>
        <v>0</v>
      </c>
      <c r="Q51" s="155" t="str">
        <f>'[1]Лист2'!$K$54</f>
        <v>X</v>
      </c>
      <c r="R51" s="155">
        <f>R53</f>
        <v>0</v>
      </c>
      <c r="S51" s="180">
        <f>S53</f>
        <v>0</v>
      </c>
      <c r="T51" s="180" t="str">
        <f>'[1]Лист2'!$K$54</f>
        <v>X</v>
      </c>
      <c r="U51" s="155">
        <f>U53</f>
        <v>0</v>
      </c>
      <c r="V51" s="158"/>
    </row>
    <row r="52" spans="1:22" s="167" customFormat="1" ht="12.75" customHeight="1">
      <c r="A52" s="160"/>
      <c r="B52" s="161" t="s">
        <v>77</v>
      </c>
      <c r="C52" s="162"/>
      <c r="D52" s="173"/>
      <c r="E52" s="173"/>
      <c r="F52" s="173"/>
      <c r="G52" s="173"/>
      <c r="H52" s="173"/>
      <c r="I52" s="173"/>
      <c r="J52" s="163"/>
      <c r="K52" s="163"/>
      <c r="L52" s="163"/>
      <c r="M52" s="163"/>
      <c r="N52" s="163"/>
      <c r="O52" s="163"/>
      <c r="P52" s="164"/>
      <c r="Q52" s="164"/>
      <c r="R52" s="165"/>
      <c r="S52" s="165"/>
      <c r="T52" s="165"/>
      <c r="U52" s="165"/>
      <c r="V52" s="166"/>
    </row>
    <row r="53" spans="1:22" s="159" customFormat="1" ht="46.5" customHeight="1">
      <c r="A53" s="174" t="s">
        <v>157</v>
      </c>
      <c r="B53" s="175" t="s">
        <v>158</v>
      </c>
      <c r="C53" s="176" t="s">
        <v>82</v>
      </c>
      <c r="D53" s="173">
        <f>F53</f>
        <v>0</v>
      </c>
      <c r="E53" s="173" t="str">
        <f>'[1]Лист2'!$K$54</f>
        <v>X</v>
      </c>
      <c r="F53" s="173">
        <f>'[1]Лист2'!$L$54</f>
        <v>0</v>
      </c>
      <c r="G53" s="173">
        <f>I53</f>
        <v>714.8</v>
      </c>
      <c r="H53" s="173" t="str">
        <f>'[1]Лист2'!$K$54</f>
        <v>X</v>
      </c>
      <c r="I53" s="173">
        <v>714.8</v>
      </c>
      <c r="J53" s="173">
        <f>L53</f>
        <v>0</v>
      </c>
      <c r="K53" s="173" t="str">
        <f>'[1]Лист2'!$K$54</f>
        <v>X</v>
      </c>
      <c r="L53" s="173">
        <v>0</v>
      </c>
      <c r="M53" s="80">
        <f>O53</f>
        <v>0</v>
      </c>
      <c r="N53" s="80" t="str">
        <f>K53</f>
        <v>X</v>
      </c>
      <c r="O53" s="80"/>
      <c r="P53" s="182">
        <f>R53</f>
        <v>0</v>
      </c>
      <c r="Q53" s="182" t="str">
        <f>N53</f>
        <v>X</v>
      </c>
      <c r="R53" s="179">
        <v>0</v>
      </c>
      <c r="S53" s="179">
        <f>U53</f>
        <v>0</v>
      </c>
      <c r="T53" s="179" t="str">
        <f>Q53</f>
        <v>X</v>
      </c>
      <c r="U53" s="179">
        <v>0</v>
      </c>
      <c r="V53" s="158"/>
    </row>
    <row r="54" spans="1:22" s="159" customFormat="1" ht="66.75" customHeight="1">
      <c r="A54" s="149" t="s">
        <v>159</v>
      </c>
      <c r="B54" s="150" t="s">
        <v>160</v>
      </c>
      <c r="C54" s="151" t="s">
        <v>161</v>
      </c>
      <c r="D54" s="171">
        <f>E54</f>
        <v>183527.1</v>
      </c>
      <c r="E54" s="171">
        <f>E56+E57+E58</f>
        <v>183527.1</v>
      </c>
      <c r="F54" s="171" t="str">
        <f>'[1]Лист2'!$K$54</f>
        <v>X</v>
      </c>
      <c r="G54" s="171">
        <f>H54</f>
        <v>185819</v>
      </c>
      <c r="H54" s="171">
        <f>H56+H57+H58</f>
        <v>185819</v>
      </c>
      <c r="I54" s="171" t="str">
        <f>'[1]Лист2'!$K$54</f>
        <v>X</v>
      </c>
      <c r="J54" s="171">
        <f>K54</f>
        <v>186465.8</v>
      </c>
      <c r="K54" s="171">
        <f>K56+K57+K58</f>
        <v>186465.8</v>
      </c>
      <c r="L54" s="171" t="str">
        <f>'[1]Лист2'!$K$54</f>
        <v>X</v>
      </c>
      <c r="M54" s="171">
        <f>N54</f>
        <v>0</v>
      </c>
      <c r="N54" s="171">
        <f>N56+N57+N58</f>
        <v>0</v>
      </c>
      <c r="O54" s="171" t="str">
        <f>'[1]Лист2'!$K$54</f>
        <v>X</v>
      </c>
      <c r="P54" s="155">
        <f>Q54</f>
        <v>166619.7</v>
      </c>
      <c r="Q54" s="155">
        <f>Q56+Q57+Q58</f>
        <v>166619.7</v>
      </c>
      <c r="R54" s="180" t="str">
        <f>'[1]Лист2'!$K$54</f>
        <v>X</v>
      </c>
      <c r="S54" s="180">
        <f>T54</f>
        <v>166619.7</v>
      </c>
      <c r="T54" s="180">
        <f>T56+T57+T58</f>
        <v>166619.7</v>
      </c>
      <c r="U54" s="180" t="str">
        <f>'[1]Лист2'!$K$54</f>
        <v>X</v>
      </c>
      <c r="V54" s="158"/>
    </row>
    <row r="55" spans="1:22" s="167" customFormat="1" ht="12.75" customHeight="1">
      <c r="A55" s="160"/>
      <c r="B55" s="161" t="s">
        <v>77</v>
      </c>
      <c r="C55" s="162"/>
      <c r="D55" s="173"/>
      <c r="E55" s="173"/>
      <c r="F55" s="173"/>
      <c r="G55" s="162"/>
      <c r="H55" s="162"/>
      <c r="I55" s="162"/>
      <c r="J55" s="163"/>
      <c r="K55" s="163"/>
      <c r="L55" s="163"/>
      <c r="M55" s="163"/>
      <c r="N55" s="163"/>
      <c r="O55" s="163"/>
      <c r="P55" s="164"/>
      <c r="Q55" s="164"/>
      <c r="R55" s="165"/>
      <c r="S55" s="165"/>
      <c r="T55" s="165"/>
      <c r="U55" s="165"/>
      <c r="V55" s="166"/>
    </row>
    <row r="56" spans="1:22" s="167" customFormat="1" ht="41.25" customHeight="1">
      <c r="A56" s="160" t="s">
        <v>162</v>
      </c>
      <c r="B56" s="161" t="s">
        <v>163</v>
      </c>
      <c r="C56" s="162" t="s">
        <v>82</v>
      </c>
      <c r="D56" s="173">
        <f>E56</f>
        <v>181596.7</v>
      </c>
      <c r="E56" s="173">
        <v>181596.7</v>
      </c>
      <c r="F56" s="173" t="str">
        <f>'[1]Лист2'!$K$54</f>
        <v>X</v>
      </c>
      <c r="G56" s="81">
        <f>H56</f>
        <v>183422.4</v>
      </c>
      <c r="H56" s="81">
        <v>183422.4</v>
      </c>
      <c r="I56" s="173" t="str">
        <f>'[1]Лист2'!$K$54</f>
        <v>X</v>
      </c>
      <c r="J56" s="81">
        <f>K56</f>
        <v>183422.4</v>
      </c>
      <c r="K56" s="81">
        <v>183422.4</v>
      </c>
      <c r="L56" s="173" t="str">
        <f>'[1]Лист2'!$K$54</f>
        <v>X</v>
      </c>
      <c r="M56" s="81">
        <f>N56</f>
        <v>0</v>
      </c>
      <c r="N56" s="81"/>
      <c r="O56" s="80" t="s">
        <v>55</v>
      </c>
      <c r="P56" s="178">
        <f>Q56</f>
        <v>163272</v>
      </c>
      <c r="Q56" s="178">
        <v>163272</v>
      </c>
      <c r="R56" s="179" t="s">
        <v>55</v>
      </c>
      <c r="S56" s="92">
        <f>T56</f>
        <v>163272</v>
      </c>
      <c r="T56" s="92">
        <v>163272</v>
      </c>
      <c r="U56" s="179" t="s">
        <v>55</v>
      </c>
      <c r="V56" s="166"/>
    </row>
    <row r="57" spans="1:22" s="167" customFormat="1" ht="19.5" customHeight="1">
      <c r="A57" s="160">
        <v>1254</v>
      </c>
      <c r="B57" s="161" t="s">
        <v>56</v>
      </c>
      <c r="C57" s="162"/>
      <c r="D57" s="173">
        <f>E57</f>
        <v>8.3</v>
      </c>
      <c r="E57" s="173">
        <v>8.3</v>
      </c>
      <c r="F57" s="173" t="str">
        <f>'[1]Лист2'!$K$54</f>
        <v>X</v>
      </c>
      <c r="G57" s="81">
        <f>H57</f>
        <v>0</v>
      </c>
      <c r="H57" s="81">
        <v>0</v>
      </c>
      <c r="I57" s="173" t="str">
        <f>'[1]Лист2'!$K$54</f>
        <v>X</v>
      </c>
      <c r="J57" s="81">
        <f>K57</f>
        <v>0</v>
      </c>
      <c r="K57" s="81">
        <v>0</v>
      </c>
      <c r="L57" s="173" t="str">
        <f>'[1]Лист2'!$K$54</f>
        <v>X</v>
      </c>
      <c r="M57" s="81">
        <f>N57</f>
        <v>0</v>
      </c>
      <c r="N57" s="81"/>
      <c r="O57" s="80" t="s">
        <v>55</v>
      </c>
      <c r="P57" s="178">
        <f>Q57</f>
        <v>0</v>
      </c>
      <c r="Q57" s="178">
        <f>N57-K57</f>
        <v>0</v>
      </c>
      <c r="R57" s="179" t="s">
        <v>55</v>
      </c>
      <c r="S57" s="92">
        <f>T57</f>
        <v>0</v>
      </c>
      <c r="T57" s="92">
        <f>Q57-N57</f>
        <v>0</v>
      </c>
      <c r="U57" s="179" t="s">
        <v>55</v>
      </c>
      <c r="V57" s="166"/>
    </row>
    <row r="58" spans="1:22" s="167" customFormat="1" ht="36.75" customHeight="1">
      <c r="A58" s="160" t="s">
        <v>164</v>
      </c>
      <c r="B58" s="161" t="s">
        <v>165</v>
      </c>
      <c r="C58" s="162" t="s">
        <v>82</v>
      </c>
      <c r="D58" s="173">
        <f>E58</f>
        <v>1922.1</v>
      </c>
      <c r="E58" s="173">
        <v>1922.1</v>
      </c>
      <c r="F58" s="173" t="str">
        <f>'[1]Лист2'!$K$54</f>
        <v>X</v>
      </c>
      <c r="G58" s="81">
        <f>H58</f>
        <v>2396.6</v>
      </c>
      <c r="H58" s="81">
        <v>2396.6</v>
      </c>
      <c r="I58" s="173" t="str">
        <f>'[1]Лист2'!$K$54</f>
        <v>X</v>
      </c>
      <c r="J58" s="81">
        <f>K58</f>
        <v>3043.4</v>
      </c>
      <c r="K58" s="81">
        <v>3043.4</v>
      </c>
      <c r="L58" s="173" t="str">
        <f>'[1]Лист2'!$K$54</f>
        <v>X</v>
      </c>
      <c r="M58" s="81">
        <f>N58</f>
        <v>0</v>
      </c>
      <c r="N58" s="81"/>
      <c r="O58" s="80" t="s">
        <v>55</v>
      </c>
      <c r="P58" s="178">
        <f>Q58</f>
        <v>3347.7</v>
      </c>
      <c r="Q58" s="178">
        <v>3347.7</v>
      </c>
      <c r="R58" s="179" t="s">
        <v>55</v>
      </c>
      <c r="S58" s="92">
        <f>T58</f>
        <v>3347.7</v>
      </c>
      <c r="T58" s="92">
        <v>3347.7</v>
      </c>
      <c r="U58" s="179" t="s">
        <v>55</v>
      </c>
      <c r="V58" s="166"/>
    </row>
    <row r="59" spans="1:22" s="159" customFormat="1" ht="52.5" customHeight="1">
      <c r="A59" s="149" t="s">
        <v>166</v>
      </c>
      <c r="B59" s="150" t="s">
        <v>167</v>
      </c>
      <c r="C59" s="151" t="s">
        <v>168</v>
      </c>
      <c r="D59" s="171">
        <f>F59</f>
        <v>103059.4</v>
      </c>
      <c r="E59" s="171" t="str">
        <f>E61</f>
        <v>X</v>
      </c>
      <c r="F59" s="171">
        <f>F61</f>
        <v>103059.4</v>
      </c>
      <c r="G59" s="171">
        <f>I59</f>
        <v>108899.5</v>
      </c>
      <c r="H59" s="171" t="str">
        <f>H61</f>
        <v>X</v>
      </c>
      <c r="I59" s="171">
        <f>I61</f>
        <v>108899.5</v>
      </c>
      <c r="J59" s="171">
        <f>L59</f>
        <v>326125</v>
      </c>
      <c r="K59" s="171" t="str">
        <f>K61</f>
        <v>X</v>
      </c>
      <c r="L59" s="171">
        <f>L61</f>
        <v>326125</v>
      </c>
      <c r="M59" s="171">
        <f>O59</f>
        <v>0</v>
      </c>
      <c r="N59" s="171" t="s">
        <v>55</v>
      </c>
      <c r="O59" s="171">
        <f>O61</f>
        <v>0</v>
      </c>
      <c r="P59" s="155">
        <f>R59</f>
        <v>146750</v>
      </c>
      <c r="Q59" s="155" t="s">
        <v>55</v>
      </c>
      <c r="R59" s="180">
        <f>R61</f>
        <v>146750</v>
      </c>
      <c r="S59" s="180">
        <f>U59</f>
        <v>130375</v>
      </c>
      <c r="T59" s="180" t="s">
        <v>55</v>
      </c>
      <c r="U59" s="180">
        <f>U61</f>
        <v>130375</v>
      </c>
      <c r="V59" s="158"/>
    </row>
    <row r="60" spans="1:22" s="167" customFormat="1" ht="12.75" customHeight="1">
      <c r="A60" s="160"/>
      <c r="B60" s="161" t="s">
        <v>77</v>
      </c>
      <c r="C60" s="162"/>
      <c r="D60" s="173"/>
      <c r="E60" s="173"/>
      <c r="F60" s="173"/>
      <c r="G60" s="162"/>
      <c r="H60" s="162"/>
      <c r="I60" s="162"/>
      <c r="J60" s="163"/>
      <c r="K60" s="163"/>
      <c r="L60" s="163"/>
      <c r="M60" s="163"/>
      <c r="N60" s="163"/>
      <c r="O60" s="163"/>
      <c r="P60" s="164"/>
      <c r="Q60" s="164"/>
      <c r="R60" s="165"/>
      <c r="S60" s="165"/>
      <c r="T60" s="165"/>
      <c r="U60" s="165"/>
      <c r="V60" s="166"/>
    </row>
    <row r="61" spans="1:22" s="167" customFormat="1" ht="36" customHeight="1">
      <c r="A61" s="160" t="s">
        <v>169</v>
      </c>
      <c r="B61" s="161" t="s">
        <v>170</v>
      </c>
      <c r="C61" s="162" t="s">
        <v>82</v>
      </c>
      <c r="D61" s="173">
        <f>F61</f>
        <v>103059.4</v>
      </c>
      <c r="E61" s="173" t="str">
        <f>'[1]Лист2'!$K$63</f>
        <v>X</v>
      </c>
      <c r="F61" s="173">
        <v>103059.4</v>
      </c>
      <c r="G61" s="81">
        <f>I61</f>
        <v>108899.5</v>
      </c>
      <c r="H61" s="80" t="str">
        <f>'[1]Лист2'!$K$63</f>
        <v>X</v>
      </c>
      <c r="I61" s="81">
        <v>108899.5</v>
      </c>
      <c r="J61" s="81">
        <f>L61</f>
        <v>326125</v>
      </c>
      <c r="K61" s="80" t="str">
        <f>'[1]Лист2'!$K$63</f>
        <v>X</v>
      </c>
      <c r="L61" s="81">
        <f>ԿԾ!E65</f>
        <v>326125</v>
      </c>
      <c r="M61" s="81">
        <f>O61</f>
        <v>0</v>
      </c>
      <c r="N61" s="80" t="str">
        <f>'[1]Лист2'!$K$63</f>
        <v>X</v>
      </c>
      <c r="O61" s="80"/>
      <c r="P61" s="178">
        <f>R61</f>
        <v>146750</v>
      </c>
      <c r="Q61" s="182" t="str">
        <f>'[1]Лист2'!$K$63</f>
        <v>X</v>
      </c>
      <c r="R61" s="179">
        <v>146750</v>
      </c>
      <c r="S61" s="92">
        <f>U61</f>
        <v>130375</v>
      </c>
      <c r="T61" s="179" t="str">
        <f>'[1]Лист2'!$K$63</f>
        <v>X</v>
      </c>
      <c r="U61" s="179">
        <f>ԿԾ!E77</f>
        <v>130375</v>
      </c>
      <c r="V61" s="166"/>
    </row>
    <row r="62" spans="1:22" s="159" customFormat="1" ht="63.75" customHeight="1">
      <c r="A62" s="149" t="s">
        <v>171</v>
      </c>
      <c r="B62" s="150" t="s">
        <v>172</v>
      </c>
      <c r="C62" s="151" t="s">
        <v>173</v>
      </c>
      <c r="D62" s="172">
        <f>D64+D67+D72+D75+D95+D99+D105</f>
        <v>292478.30000000005</v>
      </c>
      <c r="E62" s="172">
        <f>E64+E67+E72+E75+E95+E99+E105</f>
        <v>292478.30000000005</v>
      </c>
      <c r="F62" s="172">
        <f>F102+F105</f>
        <v>40000</v>
      </c>
      <c r="G62" s="172">
        <f>G64+G67+G72+G75+G95+G99+G105</f>
        <v>340481.5</v>
      </c>
      <c r="H62" s="172">
        <f>H64+H67+H72+H75+H95+H99+H105</f>
        <v>340481.5</v>
      </c>
      <c r="I62" s="172">
        <f>I102+I105</f>
        <v>0</v>
      </c>
      <c r="J62" s="172">
        <f>J64+J67+J72+J75+J95+J99+J105</f>
        <v>336132</v>
      </c>
      <c r="K62" s="172">
        <f>K64+K67+K72+K75+K95+K99+K105</f>
        <v>336132</v>
      </c>
      <c r="L62" s="172">
        <f>L102+L105</f>
        <v>0</v>
      </c>
      <c r="M62" s="172">
        <f>M64+M67+M72+M75+M95+M99+M105</f>
        <v>0</v>
      </c>
      <c r="N62" s="172">
        <f>N64+N67+N72+N75+N95+N99+N105</f>
        <v>0</v>
      </c>
      <c r="O62" s="172">
        <f>O102+O105</f>
        <v>0</v>
      </c>
      <c r="P62" s="155">
        <f>P64+P67+P72+P75+P95+P99+P105</f>
        <v>338906.1</v>
      </c>
      <c r="Q62" s="155">
        <f>Q64+Q67+Q72+Q75+Q95+Q99+Q105</f>
        <v>338906.1</v>
      </c>
      <c r="R62" s="155">
        <f>R102+R105</f>
        <v>0</v>
      </c>
      <c r="S62" s="155">
        <f>S64+S67+S72+S75+S95+S99+S105</f>
        <v>343249.87</v>
      </c>
      <c r="T62" s="155">
        <f>T64+T67+T72+T75+T95+T99+T105</f>
        <v>343249.87</v>
      </c>
      <c r="U62" s="155">
        <f>U102+U105</f>
        <v>0</v>
      </c>
      <c r="V62" s="158"/>
    </row>
    <row r="63" spans="1:22" s="167" customFormat="1" ht="12.75" customHeight="1">
      <c r="A63" s="160"/>
      <c r="B63" s="161" t="s">
        <v>77</v>
      </c>
      <c r="C63" s="162"/>
      <c r="D63" s="177"/>
      <c r="E63" s="177"/>
      <c r="F63" s="177"/>
      <c r="G63" s="162"/>
      <c r="H63" s="162"/>
      <c r="I63" s="162"/>
      <c r="J63" s="162"/>
      <c r="K63" s="162"/>
      <c r="L63" s="162"/>
      <c r="M63" s="162"/>
      <c r="N63" s="162"/>
      <c r="O63" s="162"/>
      <c r="P63" s="169"/>
      <c r="Q63" s="169"/>
      <c r="R63" s="170"/>
      <c r="S63" s="170"/>
      <c r="T63" s="170"/>
      <c r="U63" s="170"/>
      <c r="V63" s="166"/>
    </row>
    <row r="64" spans="1:22" s="159" customFormat="1" ht="44.25" customHeight="1">
      <c r="A64" s="149" t="s">
        <v>174</v>
      </c>
      <c r="B64" s="150" t="s">
        <v>175</v>
      </c>
      <c r="C64" s="151" t="s">
        <v>176</v>
      </c>
      <c r="D64" s="172">
        <f>E64</f>
        <v>0</v>
      </c>
      <c r="E64" s="172">
        <f>E66</f>
        <v>0</v>
      </c>
      <c r="F64" s="172" t="str">
        <f>F66</f>
        <v>X</v>
      </c>
      <c r="G64" s="172">
        <f>H64</f>
        <v>0</v>
      </c>
      <c r="H64" s="172">
        <f>H66</f>
        <v>0</v>
      </c>
      <c r="I64" s="172" t="str">
        <f>I66</f>
        <v>X</v>
      </c>
      <c r="J64" s="172">
        <f>K64</f>
        <v>0</v>
      </c>
      <c r="K64" s="172">
        <f>K66</f>
        <v>0</v>
      </c>
      <c r="L64" s="172" t="str">
        <f>L66</f>
        <v>X</v>
      </c>
      <c r="M64" s="172">
        <f>N64</f>
        <v>0</v>
      </c>
      <c r="N64" s="172">
        <f>N66</f>
        <v>0</v>
      </c>
      <c r="O64" s="172" t="str">
        <f>O66</f>
        <v>X</v>
      </c>
      <c r="P64" s="155">
        <f>Q64</f>
        <v>0</v>
      </c>
      <c r="Q64" s="155">
        <f>Q66</f>
        <v>0</v>
      </c>
      <c r="R64" s="155" t="str">
        <f>R66</f>
        <v>X</v>
      </c>
      <c r="S64" s="155">
        <f>T64</f>
        <v>0</v>
      </c>
      <c r="T64" s="155">
        <f>T66</f>
        <v>0</v>
      </c>
      <c r="U64" s="155" t="str">
        <f>U66</f>
        <v>X</v>
      </c>
      <c r="V64" s="158"/>
    </row>
    <row r="65" spans="1:22" s="167" customFormat="1" ht="18" customHeight="1">
      <c r="A65" s="160"/>
      <c r="B65" s="161" t="s">
        <v>77</v>
      </c>
      <c r="C65" s="162"/>
      <c r="D65" s="177"/>
      <c r="E65" s="177"/>
      <c r="F65" s="177"/>
      <c r="G65" s="177"/>
      <c r="H65" s="177"/>
      <c r="I65" s="177"/>
      <c r="J65" s="163"/>
      <c r="K65" s="163"/>
      <c r="L65" s="163"/>
      <c r="M65" s="163"/>
      <c r="N65" s="163"/>
      <c r="O65" s="163"/>
      <c r="P65" s="164"/>
      <c r="Q65" s="164"/>
      <c r="R65" s="165"/>
      <c r="S65" s="165"/>
      <c r="T65" s="165"/>
      <c r="U65" s="165"/>
      <c r="V65" s="166"/>
    </row>
    <row r="66" spans="1:22" s="167" customFormat="1" ht="39" customHeight="1">
      <c r="A66" s="160" t="s">
        <v>177</v>
      </c>
      <c r="B66" s="161" t="s">
        <v>178</v>
      </c>
      <c r="C66" s="162"/>
      <c r="D66" s="173">
        <f>E66</f>
        <v>0</v>
      </c>
      <c r="E66" s="173">
        <f>'[1]Лист2'!$K$69</f>
        <v>0</v>
      </c>
      <c r="F66" s="177" t="str">
        <f>'[1]Лист2'!$K$63</f>
        <v>X</v>
      </c>
      <c r="G66" s="173">
        <f>H66</f>
        <v>0</v>
      </c>
      <c r="H66" s="173">
        <f>'[1]Лист2'!$K$69</f>
        <v>0</v>
      </c>
      <c r="I66" s="177" t="str">
        <f>'[1]Лист2'!$K$63</f>
        <v>X</v>
      </c>
      <c r="J66" s="173">
        <f>K66</f>
        <v>0</v>
      </c>
      <c r="K66" s="173">
        <f>'[1]Лист2'!$K$69</f>
        <v>0</v>
      </c>
      <c r="L66" s="177" t="str">
        <f>'[1]Лист2'!$K$63</f>
        <v>X</v>
      </c>
      <c r="M66" s="81">
        <f>N66</f>
        <v>0</v>
      </c>
      <c r="N66" s="81">
        <f>K66-H66</f>
        <v>0</v>
      </c>
      <c r="O66" s="80" t="s">
        <v>55</v>
      </c>
      <c r="P66" s="178">
        <f>Q66</f>
        <v>0</v>
      </c>
      <c r="Q66" s="178">
        <f>N66-K66</f>
        <v>0</v>
      </c>
      <c r="R66" s="179" t="s">
        <v>55</v>
      </c>
      <c r="S66" s="92">
        <f>T66</f>
        <v>0</v>
      </c>
      <c r="T66" s="92">
        <f>Q66-N66</f>
        <v>0</v>
      </c>
      <c r="U66" s="179" t="s">
        <v>55</v>
      </c>
      <c r="V66" s="166"/>
    </row>
    <row r="67" spans="1:22" s="159" customFormat="1" ht="44.25" customHeight="1">
      <c r="A67" s="149" t="s">
        <v>179</v>
      </c>
      <c r="B67" s="150" t="s">
        <v>180</v>
      </c>
      <c r="C67" s="151" t="s">
        <v>181</v>
      </c>
      <c r="D67" s="171">
        <f>D69+D70+D71</f>
        <v>195125.80000000002</v>
      </c>
      <c r="E67" s="171">
        <f>E69+E70+E71</f>
        <v>195125.80000000002</v>
      </c>
      <c r="F67" s="172" t="str">
        <f>'[1]Лист2'!$K$63</f>
        <v>X</v>
      </c>
      <c r="G67" s="171">
        <f>G69+G70+G71</f>
        <v>218816.4</v>
      </c>
      <c r="H67" s="171">
        <f>H69+H70+H71</f>
        <v>218816.4</v>
      </c>
      <c r="I67" s="172" t="str">
        <f>'[1]Лист2'!$K$63</f>
        <v>X</v>
      </c>
      <c r="J67" s="171">
        <f>J69+J70+J71</f>
        <v>210909.8</v>
      </c>
      <c r="K67" s="171">
        <f>K69+K70+K71</f>
        <v>210909.8</v>
      </c>
      <c r="L67" s="172" t="str">
        <f>'[1]Лист2'!$K$63</f>
        <v>X</v>
      </c>
      <c r="M67" s="171">
        <f>M69+M70+M71</f>
        <v>0</v>
      </c>
      <c r="N67" s="171">
        <f>N69+N70+N71</f>
        <v>0</v>
      </c>
      <c r="O67" s="172" t="str">
        <f>'[1]Лист2'!$K$63</f>
        <v>X</v>
      </c>
      <c r="P67" s="155">
        <f>P69+P70+P71</f>
        <v>215061.99999999997</v>
      </c>
      <c r="Q67" s="155">
        <f>Q69+Q70+Q71</f>
        <v>215061.99999999997</v>
      </c>
      <c r="R67" s="155" t="str">
        <f>'[1]Лист2'!$K$63</f>
        <v>X</v>
      </c>
      <c r="S67" s="180">
        <f>S69+S70+S71</f>
        <v>216449.87</v>
      </c>
      <c r="T67" s="180">
        <f>T69+T70+T71</f>
        <v>216449.87</v>
      </c>
      <c r="U67" s="155" t="str">
        <f>'[1]Лист2'!$K$63</f>
        <v>X</v>
      </c>
      <c r="V67" s="158"/>
    </row>
    <row r="68" spans="1:22" s="167" customFormat="1" ht="12.75" customHeight="1">
      <c r="A68" s="160"/>
      <c r="B68" s="161" t="s">
        <v>77</v>
      </c>
      <c r="C68" s="162"/>
      <c r="D68" s="173"/>
      <c r="E68" s="173"/>
      <c r="F68" s="177"/>
      <c r="G68" s="162"/>
      <c r="H68" s="162"/>
      <c r="I68" s="162"/>
      <c r="J68" s="163"/>
      <c r="K68" s="163"/>
      <c r="L68" s="163"/>
      <c r="M68" s="163"/>
      <c r="N68" s="163"/>
      <c r="O68" s="163"/>
      <c r="P68" s="164"/>
      <c r="Q68" s="164"/>
      <c r="R68" s="165"/>
      <c r="S68" s="165"/>
      <c r="T68" s="165"/>
      <c r="U68" s="165"/>
      <c r="V68" s="166"/>
    </row>
    <row r="69" spans="1:22" s="167" customFormat="1" ht="27" customHeight="1">
      <c r="A69" s="160" t="s">
        <v>182</v>
      </c>
      <c r="B69" s="161" t="s">
        <v>183</v>
      </c>
      <c r="C69" s="162" t="s">
        <v>82</v>
      </c>
      <c r="D69" s="173">
        <f>E69</f>
        <v>101428.1</v>
      </c>
      <c r="E69" s="173">
        <v>101428.1</v>
      </c>
      <c r="F69" s="177" t="str">
        <f>'[1]Лист2'!$K$63</f>
        <v>X</v>
      </c>
      <c r="G69" s="80">
        <f>H69</f>
        <v>137186.3</v>
      </c>
      <c r="H69" s="80">
        <v>137186.3</v>
      </c>
      <c r="I69" s="177" t="str">
        <f>'[1]Лист2'!$K$63</f>
        <v>X</v>
      </c>
      <c r="J69" s="80">
        <f>K69</f>
        <v>130118.1</v>
      </c>
      <c r="K69" s="80">
        <v>130118.1</v>
      </c>
      <c r="L69" s="177" t="str">
        <f>'[1]Лист2'!$K$63</f>
        <v>X</v>
      </c>
      <c r="M69" s="81">
        <f>N69</f>
        <v>0</v>
      </c>
      <c r="N69" s="81"/>
      <c r="O69" s="80" t="s">
        <v>55</v>
      </c>
      <c r="P69" s="178">
        <f>Q69</f>
        <v>132684.3</v>
      </c>
      <c r="Q69" s="178">
        <v>132684.3</v>
      </c>
      <c r="R69" s="179" t="s">
        <v>55</v>
      </c>
      <c r="S69" s="92">
        <f>T69</f>
        <v>134011.14</v>
      </c>
      <c r="T69" s="92">
        <v>134011.14</v>
      </c>
      <c r="U69" s="179" t="s">
        <v>55</v>
      </c>
      <c r="V69" s="166"/>
    </row>
    <row r="70" spans="1:22" s="167" customFormat="1" ht="62.25" customHeight="1">
      <c r="A70" s="160" t="s">
        <v>184</v>
      </c>
      <c r="B70" s="161" t="s">
        <v>185</v>
      </c>
      <c r="C70" s="162" t="s">
        <v>82</v>
      </c>
      <c r="D70" s="173">
        <f>E70</f>
        <v>89810.1</v>
      </c>
      <c r="E70" s="173">
        <v>89810.1</v>
      </c>
      <c r="F70" s="177" t="str">
        <f>'[1]Лист2'!$K$63</f>
        <v>X</v>
      </c>
      <c r="G70" s="80">
        <f>H70</f>
        <v>76275</v>
      </c>
      <c r="H70" s="80">
        <v>76275</v>
      </c>
      <c r="I70" s="177" t="str">
        <f>'[1]Лист2'!$K$63</f>
        <v>X</v>
      </c>
      <c r="J70" s="80">
        <f>K70</f>
        <v>76274.9</v>
      </c>
      <c r="K70" s="80">
        <v>76274.9</v>
      </c>
      <c r="L70" s="177" t="str">
        <f>'[1]Лист2'!$K$63</f>
        <v>X</v>
      </c>
      <c r="M70" s="81">
        <f>N70</f>
        <v>0</v>
      </c>
      <c r="N70" s="81"/>
      <c r="O70" s="80" t="s">
        <v>55</v>
      </c>
      <c r="P70" s="178">
        <f>Q70</f>
        <v>76274.9</v>
      </c>
      <c r="Q70" s="178">
        <v>76274.9</v>
      </c>
      <c r="R70" s="179" t="s">
        <v>55</v>
      </c>
      <c r="S70" s="92">
        <f>T70</f>
        <v>76274.9</v>
      </c>
      <c r="T70" s="92">
        <v>76274.9</v>
      </c>
      <c r="U70" s="179" t="s">
        <v>55</v>
      </c>
      <c r="V70" s="166"/>
    </row>
    <row r="71" spans="1:22" s="167" customFormat="1" ht="18" customHeight="1">
      <c r="A71" s="160" t="s">
        <v>186</v>
      </c>
      <c r="B71" s="161" t="s">
        <v>187</v>
      </c>
      <c r="C71" s="162" t="s">
        <v>82</v>
      </c>
      <c r="D71" s="173">
        <f>E71</f>
        <v>3887.6</v>
      </c>
      <c r="E71" s="173">
        <v>3887.6</v>
      </c>
      <c r="F71" s="177" t="str">
        <f>'[1]Лист2'!$K$63</f>
        <v>X</v>
      </c>
      <c r="G71" s="80">
        <f>H71</f>
        <v>5355.1</v>
      </c>
      <c r="H71" s="80">
        <v>5355.1</v>
      </c>
      <c r="I71" s="177" t="str">
        <f>'[1]Лист2'!$K$63</f>
        <v>X</v>
      </c>
      <c r="J71" s="80">
        <f>K71</f>
        <v>4516.8</v>
      </c>
      <c r="K71" s="80">
        <v>4516.8</v>
      </c>
      <c r="L71" s="177" t="str">
        <f>'[1]Лист2'!$K$63</f>
        <v>X</v>
      </c>
      <c r="M71" s="81">
        <f>N71</f>
        <v>0</v>
      </c>
      <c r="N71" s="81"/>
      <c r="O71" s="80" t="s">
        <v>55</v>
      </c>
      <c r="P71" s="178">
        <f>Q71</f>
        <v>6102.8</v>
      </c>
      <c r="Q71" s="178">
        <v>6102.8</v>
      </c>
      <c r="R71" s="179" t="s">
        <v>55</v>
      </c>
      <c r="S71" s="92">
        <f>T71</f>
        <v>6163.83</v>
      </c>
      <c r="T71" s="92">
        <v>6163.83</v>
      </c>
      <c r="U71" s="179" t="s">
        <v>55</v>
      </c>
      <c r="V71" s="166"/>
    </row>
    <row r="72" spans="1:22" s="159" customFormat="1" ht="50.25" customHeight="1">
      <c r="A72" s="149" t="s">
        <v>188</v>
      </c>
      <c r="B72" s="150" t="s">
        <v>189</v>
      </c>
      <c r="C72" s="151" t="s">
        <v>190</v>
      </c>
      <c r="D72" s="152">
        <f>E72</f>
        <v>9323.7</v>
      </c>
      <c r="E72" s="152">
        <f>E74</f>
        <v>9323.7</v>
      </c>
      <c r="F72" s="172" t="str">
        <f>'[1]Лист2'!$K$63</f>
        <v>X</v>
      </c>
      <c r="G72" s="152">
        <f>H72</f>
        <v>2227.2</v>
      </c>
      <c r="H72" s="152">
        <f>H74</f>
        <v>2227.2</v>
      </c>
      <c r="I72" s="172" t="str">
        <f>'[1]Лист2'!$K$63</f>
        <v>X</v>
      </c>
      <c r="J72" s="152">
        <f>K72</f>
        <v>2227.2</v>
      </c>
      <c r="K72" s="152">
        <f>K74</f>
        <v>2227.2</v>
      </c>
      <c r="L72" s="172" t="str">
        <f>'[1]Лист2'!$K$63</f>
        <v>X</v>
      </c>
      <c r="M72" s="152">
        <f>N72</f>
        <v>0</v>
      </c>
      <c r="N72" s="152">
        <f>N74</f>
        <v>0</v>
      </c>
      <c r="O72" s="172" t="str">
        <f>'[1]Лист2'!$K$63</f>
        <v>X</v>
      </c>
      <c r="P72" s="155">
        <f>Q72</f>
        <v>2449.9</v>
      </c>
      <c r="Q72" s="155">
        <f>Q74</f>
        <v>2449.9</v>
      </c>
      <c r="R72" s="155" t="str">
        <f>'[1]Лист2'!$K$63</f>
        <v>X</v>
      </c>
      <c r="S72" s="168">
        <f>T72</f>
        <v>2486.65</v>
      </c>
      <c r="T72" s="168">
        <f>T74</f>
        <v>2486.65</v>
      </c>
      <c r="U72" s="155" t="str">
        <f>'[1]Лист2'!$K$63</f>
        <v>X</v>
      </c>
      <c r="V72" s="158"/>
    </row>
    <row r="73" spans="1:22" s="167" customFormat="1" ht="12.75" customHeight="1">
      <c r="A73" s="160"/>
      <c r="B73" s="161" t="s">
        <v>77</v>
      </c>
      <c r="C73" s="162"/>
      <c r="D73" s="80"/>
      <c r="E73" s="80"/>
      <c r="F73" s="162"/>
      <c r="G73" s="162"/>
      <c r="H73" s="162"/>
      <c r="I73" s="162"/>
      <c r="J73" s="163"/>
      <c r="K73" s="163"/>
      <c r="L73" s="163"/>
      <c r="M73" s="163"/>
      <c r="N73" s="163"/>
      <c r="O73" s="163"/>
      <c r="P73" s="164"/>
      <c r="Q73" s="164"/>
      <c r="R73" s="165"/>
      <c r="S73" s="165"/>
      <c r="T73" s="165"/>
      <c r="U73" s="165"/>
      <c r="V73" s="166"/>
    </row>
    <row r="74" spans="1:22" s="167" customFormat="1" ht="57" customHeight="1">
      <c r="A74" s="160" t="s">
        <v>191</v>
      </c>
      <c r="B74" s="161" t="s">
        <v>192</v>
      </c>
      <c r="C74" s="162"/>
      <c r="D74" s="80">
        <f>E74</f>
        <v>9323.7</v>
      </c>
      <c r="E74" s="80">
        <v>9323.7</v>
      </c>
      <c r="F74" s="177" t="str">
        <f>'[1]Лист2'!$K$63</f>
        <v>X</v>
      </c>
      <c r="G74" s="80">
        <f>H74</f>
        <v>2227.2</v>
      </c>
      <c r="H74" s="80">
        <v>2227.2</v>
      </c>
      <c r="I74" s="177" t="str">
        <f>'[1]Лист2'!$K$63</f>
        <v>X</v>
      </c>
      <c r="J74" s="80">
        <f>K74</f>
        <v>2227.2</v>
      </c>
      <c r="K74" s="80">
        <v>2227.2</v>
      </c>
      <c r="L74" s="177" t="str">
        <f>'[1]Лист2'!$K$63</f>
        <v>X</v>
      </c>
      <c r="M74" s="81">
        <f>N74</f>
        <v>0</v>
      </c>
      <c r="N74" s="81">
        <f>K74-H74</f>
        <v>0</v>
      </c>
      <c r="O74" s="80" t="s">
        <v>55</v>
      </c>
      <c r="P74" s="178">
        <f>Q74</f>
        <v>2449.9</v>
      </c>
      <c r="Q74" s="178">
        <v>2449.9</v>
      </c>
      <c r="R74" s="179" t="s">
        <v>55</v>
      </c>
      <c r="S74" s="92">
        <f>T74</f>
        <v>2486.65</v>
      </c>
      <c r="T74" s="92">
        <v>2486.65</v>
      </c>
      <c r="U74" s="179" t="s">
        <v>55</v>
      </c>
      <c r="V74" s="166"/>
    </row>
    <row r="75" spans="1:22" s="159" customFormat="1" ht="50.25" customHeight="1">
      <c r="A75" s="149" t="s">
        <v>193</v>
      </c>
      <c r="B75" s="150" t="s">
        <v>194</v>
      </c>
      <c r="C75" s="151" t="s">
        <v>195</v>
      </c>
      <c r="D75" s="152">
        <f>E75</f>
        <v>55577.1</v>
      </c>
      <c r="E75" s="152">
        <f>E77+E94</f>
        <v>55577.1</v>
      </c>
      <c r="F75" s="152" t="str">
        <f>'[1]Лист2'!$K$63</f>
        <v>X</v>
      </c>
      <c r="G75" s="152">
        <f>H75</f>
        <v>110102.2</v>
      </c>
      <c r="H75" s="152">
        <f>H77+H94</f>
        <v>110102.2</v>
      </c>
      <c r="I75" s="152" t="str">
        <f>'[1]Лист2'!$K$63</f>
        <v>X</v>
      </c>
      <c r="J75" s="152">
        <f>K75</f>
        <v>111743</v>
      </c>
      <c r="K75" s="152">
        <f>K77+K94</f>
        <v>111743</v>
      </c>
      <c r="L75" s="152" t="str">
        <f>'[1]Лист2'!$K$63</f>
        <v>X</v>
      </c>
      <c r="M75" s="152">
        <f>N75</f>
        <v>0</v>
      </c>
      <c r="N75" s="152">
        <f>N77+N94</f>
        <v>0</v>
      </c>
      <c r="O75" s="152" t="str">
        <f>'[1]Лист2'!$K$63</f>
        <v>X</v>
      </c>
      <c r="P75" s="155">
        <f>Q75</f>
        <v>109017</v>
      </c>
      <c r="Q75" s="155">
        <f>Q77+Q94</f>
        <v>109017</v>
      </c>
      <c r="R75" s="168" t="str">
        <f>'[1]Лист2'!$K$63</f>
        <v>X</v>
      </c>
      <c r="S75" s="168">
        <f>T75</f>
        <v>110698.43000000001</v>
      </c>
      <c r="T75" s="168">
        <f>T77+T94</f>
        <v>110698.43000000001</v>
      </c>
      <c r="U75" s="168" t="str">
        <f>'[1]Лист2'!$K$63</f>
        <v>X</v>
      </c>
      <c r="V75" s="158"/>
    </row>
    <row r="76" spans="1:22" s="167" customFormat="1" ht="12.75" customHeight="1">
      <c r="A76" s="160"/>
      <c r="B76" s="161" t="s">
        <v>77</v>
      </c>
      <c r="C76" s="162"/>
      <c r="D76" s="80"/>
      <c r="E76" s="80"/>
      <c r="F76" s="80"/>
      <c r="G76" s="162"/>
      <c r="H76" s="162"/>
      <c r="I76" s="162"/>
      <c r="J76" s="163"/>
      <c r="K76" s="163"/>
      <c r="L76" s="163"/>
      <c r="M76" s="163"/>
      <c r="N76" s="163"/>
      <c r="O76" s="163"/>
      <c r="P76" s="164"/>
      <c r="Q76" s="164"/>
      <c r="R76" s="165"/>
      <c r="S76" s="165"/>
      <c r="T76" s="165"/>
      <c r="U76" s="165"/>
      <c r="V76" s="166"/>
    </row>
    <row r="77" spans="1:22" s="167" customFormat="1" ht="72" customHeight="1">
      <c r="A77" s="160" t="s">
        <v>196</v>
      </c>
      <c r="B77" s="161" t="s">
        <v>197</v>
      </c>
      <c r="C77" s="162" t="s">
        <v>82</v>
      </c>
      <c r="D77" s="80">
        <f>E77</f>
        <v>51932.799999999996</v>
      </c>
      <c r="E77" s="80">
        <f>SUM(E79:E93)</f>
        <v>51932.799999999996</v>
      </c>
      <c r="F77" s="80" t="str">
        <f>'[1]Лист2'!$K$63</f>
        <v>X</v>
      </c>
      <c r="G77" s="80">
        <f>H77</f>
        <v>108952.2</v>
      </c>
      <c r="H77" s="80">
        <f>SUM(H79:H93)</f>
        <v>108952.2</v>
      </c>
      <c r="I77" s="80" t="str">
        <f>'[1]Лист2'!$K$63</f>
        <v>X</v>
      </c>
      <c r="J77" s="80">
        <f>K77</f>
        <v>111193</v>
      </c>
      <c r="K77" s="80">
        <f>SUM(K79:K93)</f>
        <v>111193</v>
      </c>
      <c r="L77" s="80" t="str">
        <f>'[1]Лист2'!$K$63</f>
        <v>X</v>
      </c>
      <c r="M77" s="81">
        <f aca="true" t="shared" si="7" ref="M77:M94">N77</f>
        <v>0</v>
      </c>
      <c r="N77" s="81"/>
      <c r="O77" s="80" t="s">
        <v>55</v>
      </c>
      <c r="P77" s="178">
        <f>Q77</f>
        <v>107752</v>
      </c>
      <c r="Q77" s="182">
        <v>107752</v>
      </c>
      <c r="R77" s="179" t="s">
        <v>55</v>
      </c>
      <c r="S77" s="182">
        <f aca="true" t="shared" si="8" ref="S77:S95">T77</f>
        <v>109710.1</v>
      </c>
      <c r="T77" s="182">
        <v>109710.1</v>
      </c>
      <c r="U77" s="179" t="s">
        <v>55</v>
      </c>
      <c r="V77" s="166"/>
    </row>
    <row r="78" spans="1:22" s="167" customFormat="1" ht="18" customHeight="1">
      <c r="A78" s="160"/>
      <c r="B78" s="161" t="s">
        <v>77</v>
      </c>
      <c r="C78" s="162"/>
      <c r="D78" s="80"/>
      <c r="E78" s="80"/>
      <c r="F78" s="80"/>
      <c r="G78" s="80"/>
      <c r="H78" s="80"/>
      <c r="I78" s="80"/>
      <c r="J78" s="80"/>
      <c r="K78" s="80"/>
      <c r="L78" s="80"/>
      <c r="M78" s="81">
        <f t="shared" si="7"/>
        <v>0</v>
      </c>
      <c r="N78" s="81">
        <f>K78-H78</f>
        <v>0</v>
      </c>
      <c r="O78" s="80" t="s">
        <v>55</v>
      </c>
      <c r="P78" s="178">
        <f aca="true" t="shared" si="9" ref="P78:P84">Q78</f>
        <v>0</v>
      </c>
      <c r="Q78" s="178">
        <f>N78-K78</f>
        <v>0</v>
      </c>
      <c r="R78" s="179" t="s">
        <v>55</v>
      </c>
      <c r="S78" s="92">
        <f t="shared" si="8"/>
        <v>0</v>
      </c>
      <c r="T78" s="92">
        <f>Q78-N78</f>
        <v>0</v>
      </c>
      <c r="U78" s="179" t="s">
        <v>55</v>
      </c>
      <c r="V78" s="166"/>
    </row>
    <row r="79" spans="1:22" s="167" customFormat="1" ht="67.5" customHeight="1">
      <c r="A79" s="160" t="s">
        <v>198</v>
      </c>
      <c r="B79" s="161" t="s">
        <v>199</v>
      </c>
      <c r="C79" s="162" t="s">
        <v>82</v>
      </c>
      <c r="D79" s="80">
        <f>E79</f>
        <v>2401.9</v>
      </c>
      <c r="E79" s="80">
        <v>2401.9</v>
      </c>
      <c r="F79" s="80" t="str">
        <f>'[1]Лист2'!$K$63</f>
        <v>X</v>
      </c>
      <c r="G79" s="80">
        <f>H79</f>
        <v>0</v>
      </c>
      <c r="H79" s="80">
        <v>0</v>
      </c>
      <c r="I79" s="80" t="str">
        <f>'[1]Лист2'!$K$63</f>
        <v>X</v>
      </c>
      <c r="J79" s="80">
        <f aca="true" t="shared" si="10" ref="J79:J87">K79</f>
        <v>0</v>
      </c>
      <c r="K79" s="80">
        <v>0</v>
      </c>
      <c r="L79" s="80" t="str">
        <f>'[1]Лист2'!$K$63</f>
        <v>X</v>
      </c>
      <c r="M79" s="81">
        <f t="shared" si="7"/>
        <v>0</v>
      </c>
      <c r="N79" s="81">
        <f>K79-H79</f>
        <v>0</v>
      </c>
      <c r="O79" s="80" t="s">
        <v>55</v>
      </c>
      <c r="P79" s="178">
        <f t="shared" si="9"/>
        <v>0</v>
      </c>
      <c r="Q79" s="178">
        <f>N79-K79</f>
        <v>0</v>
      </c>
      <c r="R79" s="179" t="s">
        <v>55</v>
      </c>
      <c r="S79" s="92">
        <f t="shared" si="8"/>
        <v>0</v>
      </c>
      <c r="T79" s="92">
        <f>Q79-N79</f>
        <v>0</v>
      </c>
      <c r="U79" s="179" t="s">
        <v>55</v>
      </c>
      <c r="V79" s="166"/>
    </row>
    <row r="80" spans="1:22" s="167" customFormat="1" ht="75" customHeight="1">
      <c r="A80" s="160" t="s">
        <v>200</v>
      </c>
      <c r="B80" s="161" t="s">
        <v>201</v>
      </c>
      <c r="C80" s="162" t="s">
        <v>82</v>
      </c>
      <c r="D80" s="80">
        <f aca="true" t="shared" si="11" ref="D80:D93">E80</f>
        <v>0</v>
      </c>
      <c r="E80" s="80">
        <f>'[1]Лист2'!$K$82</f>
        <v>0</v>
      </c>
      <c r="F80" s="80" t="str">
        <f>'[1]Лист2'!$K$63</f>
        <v>X</v>
      </c>
      <c r="G80" s="80">
        <f aca="true" t="shared" si="12" ref="G80:G94">H80</f>
        <v>0</v>
      </c>
      <c r="H80" s="80">
        <v>0</v>
      </c>
      <c r="I80" s="80" t="str">
        <f>'[1]Лист2'!$K$63</f>
        <v>X</v>
      </c>
      <c r="J80" s="80">
        <f t="shared" si="10"/>
        <v>0</v>
      </c>
      <c r="K80" s="80">
        <v>0</v>
      </c>
      <c r="L80" s="80" t="str">
        <f>'[1]Лист2'!$K$63</f>
        <v>X</v>
      </c>
      <c r="M80" s="81">
        <f t="shared" si="7"/>
        <v>0</v>
      </c>
      <c r="N80" s="81">
        <f>K80-H80</f>
        <v>0</v>
      </c>
      <c r="O80" s="80" t="s">
        <v>55</v>
      </c>
      <c r="P80" s="178">
        <f t="shared" si="9"/>
        <v>0</v>
      </c>
      <c r="Q80" s="178">
        <f>N80-K80</f>
        <v>0</v>
      </c>
      <c r="R80" s="179" t="s">
        <v>55</v>
      </c>
      <c r="S80" s="92">
        <f t="shared" si="8"/>
        <v>0</v>
      </c>
      <c r="T80" s="92">
        <f>Q80-N80</f>
        <v>0</v>
      </c>
      <c r="U80" s="179" t="s">
        <v>55</v>
      </c>
      <c r="V80" s="166"/>
    </row>
    <row r="81" spans="1:22" s="167" customFormat="1" ht="54" customHeight="1">
      <c r="A81" s="160" t="s">
        <v>202</v>
      </c>
      <c r="B81" s="161" t="s">
        <v>203</v>
      </c>
      <c r="C81" s="162" t="s">
        <v>82</v>
      </c>
      <c r="D81" s="80">
        <f t="shared" si="11"/>
        <v>0</v>
      </c>
      <c r="E81" s="80">
        <f>'[1]Лист2'!$K$83</f>
        <v>0</v>
      </c>
      <c r="F81" s="80" t="str">
        <f>'[1]Лист2'!$K$63</f>
        <v>X</v>
      </c>
      <c r="G81" s="80">
        <f t="shared" si="12"/>
        <v>400</v>
      </c>
      <c r="H81" s="80">
        <v>400</v>
      </c>
      <c r="I81" s="80" t="str">
        <f>'[1]Лист2'!$K$63</f>
        <v>X</v>
      </c>
      <c r="J81" s="80">
        <f t="shared" si="10"/>
        <v>0</v>
      </c>
      <c r="K81" s="80">
        <v>0</v>
      </c>
      <c r="L81" s="80" t="str">
        <f>'[1]Лист2'!$K$63</f>
        <v>X</v>
      </c>
      <c r="M81" s="81">
        <f t="shared" si="7"/>
        <v>0</v>
      </c>
      <c r="N81" s="81"/>
      <c r="O81" s="80" t="s">
        <v>55</v>
      </c>
      <c r="P81" s="178">
        <f t="shared" si="9"/>
        <v>440</v>
      </c>
      <c r="Q81" s="178">
        <v>440</v>
      </c>
      <c r="R81" s="179" t="s">
        <v>55</v>
      </c>
      <c r="S81" s="92">
        <f t="shared" si="8"/>
        <v>484</v>
      </c>
      <c r="T81" s="92">
        <v>484</v>
      </c>
      <c r="U81" s="179" t="s">
        <v>55</v>
      </c>
      <c r="V81" s="166"/>
    </row>
    <row r="82" spans="1:22" s="167" customFormat="1" ht="63.75" customHeight="1">
      <c r="A82" s="160" t="s">
        <v>204</v>
      </c>
      <c r="B82" s="161" t="s">
        <v>205</v>
      </c>
      <c r="C82" s="162" t="s">
        <v>82</v>
      </c>
      <c r="D82" s="80">
        <f t="shared" si="11"/>
        <v>0</v>
      </c>
      <c r="E82" s="80">
        <v>0</v>
      </c>
      <c r="F82" s="80" t="str">
        <f>'[1]Лист2'!$K$63</f>
        <v>X</v>
      </c>
      <c r="G82" s="80">
        <f t="shared" si="12"/>
        <v>553.5</v>
      </c>
      <c r="H82" s="80">
        <v>553.5</v>
      </c>
      <c r="I82" s="80" t="str">
        <f>'[1]Лист2'!$K$63</f>
        <v>X</v>
      </c>
      <c r="J82" s="80">
        <f t="shared" si="10"/>
        <v>553.5</v>
      </c>
      <c r="K82" s="80">
        <v>553.5</v>
      </c>
      <c r="L82" s="80" t="str">
        <f>'[1]Лист2'!$K$63</f>
        <v>X</v>
      </c>
      <c r="M82" s="81">
        <f t="shared" si="7"/>
        <v>0</v>
      </c>
      <c r="N82" s="81"/>
      <c r="O82" s="80" t="s">
        <v>55</v>
      </c>
      <c r="P82" s="178">
        <f t="shared" si="9"/>
        <v>608.9</v>
      </c>
      <c r="Q82" s="178">
        <v>608.9</v>
      </c>
      <c r="R82" s="179" t="s">
        <v>55</v>
      </c>
      <c r="S82" s="92">
        <f t="shared" si="8"/>
        <v>669.79</v>
      </c>
      <c r="T82" s="92">
        <v>669.79</v>
      </c>
      <c r="U82" s="179" t="s">
        <v>55</v>
      </c>
      <c r="V82" s="166"/>
    </row>
    <row r="83" spans="1:22" s="167" customFormat="1" ht="31.5" customHeight="1">
      <c r="A83" s="160" t="s">
        <v>206</v>
      </c>
      <c r="B83" s="161" t="s">
        <v>207</v>
      </c>
      <c r="C83" s="162" t="s">
        <v>82</v>
      </c>
      <c r="D83" s="80">
        <f t="shared" si="11"/>
        <v>1671.5</v>
      </c>
      <c r="E83" s="80">
        <v>1671.5</v>
      </c>
      <c r="F83" s="80" t="str">
        <f>'[1]Лист2'!$K$63</f>
        <v>X</v>
      </c>
      <c r="G83" s="80">
        <f>H83</f>
        <v>750</v>
      </c>
      <c r="H83" s="80">
        <v>750</v>
      </c>
      <c r="I83" s="80" t="str">
        <f>'[1]Лист2'!$K$63</f>
        <v>X</v>
      </c>
      <c r="J83" s="80">
        <f t="shared" si="10"/>
        <v>820</v>
      </c>
      <c r="K83" s="80">
        <v>820</v>
      </c>
      <c r="L83" s="80" t="str">
        <f>'[1]Лист2'!$K$63</f>
        <v>X</v>
      </c>
      <c r="M83" s="81">
        <f t="shared" si="7"/>
        <v>0</v>
      </c>
      <c r="N83" s="81"/>
      <c r="O83" s="80" t="s">
        <v>55</v>
      </c>
      <c r="P83" s="178">
        <f t="shared" si="9"/>
        <v>825</v>
      </c>
      <c r="Q83" s="178">
        <v>825</v>
      </c>
      <c r="R83" s="179" t="s">
        <v>55</v>
      </c>
      <c r="S83" s="92">
        <f t="shared" si="8"/>
        <v>907.5</v>
      </c>
      <c r="T83" s="92">
        <v>907.5</v>
      </c>
      <c r="U83" s="179" t="s">
        <v>55</v>
      </c>
      <c r="V83" s="166"/>
    </row>
    <row r="84" spans="1:22" s="167" customFormat="1" ht="39" customHeight="1">
      <c r="A84" s="160" t="s">
        <v>208</v>
      </c>
      <c r="B84" s="161" t="s">
        <v>209</v>
      </c>
      <c r="C84" s="162" t="s">
        <v>82</v>
      </c>
      <c r="D84" s="80">
        <f t="shared" si="11"/>
        <v>28837.6</v>
      </c>
      <c r="E84" s="80">
        <v>28837.6</v>
      </c>
      <c r="F84" s="80" t="str">
        <f>'[1]Лист2'!$K$63</f>
        <v>X</v>
      </c>
      <c r="G84" s="80">
        <f t="shared" si="12"/>
        <v>31187.9</v>
      </c>
      <c r="H84" s="80">
        <v>31187.9</v>
      </c>
      <c r="I84" s="80" t="str">
        <f>'[1]Лист2'!$K$63</f>
        <v>X</v>
      </c>
      <c r="J84" s="80">
        <f t="shared" si="10"/>
        <v>32094.1</v>
      </c>
      <c r="K84" s="80">
        <v>32094.1</v>
      </c>
      <c r="L84" s="80" t="str">
        <f>'[1]Лист2'!$K$63</f>
        <v>X</v>
      </c>
      <c r="M84" s="81">
        <f t="shared" si="7"/>
        <v>0</v>
      </c>
      <c r="N84" s="81"/>
      <c r="O84" s="80" t="s">
        <v>55</v>
      </c>
      <c r="P84" s="178">
        <f t="shared" si="9"/>
        <v>30706.5</v>
      </c>
      <c r="Q84" s="178">
        <v>30706.5</v>
      </c>
      <c r="R84" s="179" t="s">
        <v>55</v>
      </c>
      <c r="S84" s="92">
        <f t="shared" si="8"/>
        <v>31329.5</v>
      </c>
      <c r="T84" s="92">
        <v>31329.5</v>
      </c>
      <c r="U84" s="179" t="s">
        <v>55</v>
      </c>
      <c r="V84" s="166"/>
    </row>
    <row r="85" spans="1:22" s="167" customFormat="1" ht="80.25" customHeight="1">
      <c r="A85" s="160" t="s">
        <v>210</v>
      </c>
      <c r="B85" s="161" t="s">
        <v>211</v>
      </c>
      <c r="C85" s="162" t="s">
        <v>82</v>
      </c>
      <c r="D85" s="80">
        <f t="shared" si="11"/>
        <v>0</v>
      </c>
      <c r="E85" s="80">
        <f>'[1]Лист2'!$K$88</f>
        <v>0</v>
      </c>
      <c r="F85" s="80" t="str">
        <f>'[1]Лист2'!$K$63</f>
        <v>X</v>
      </c>
      <c r="G85" s="80">
        <f t="shared" si="12"/>
        <v>0</v>
      </c>
      <c r="H85" s="80">
        <v>0</v>
      </c>
      <c r="I85" s="80" t="str">
        <f>'[1]Лист2'!$K$63</f>
        <v>X</v>
      </c>
      <c r="J85" s="80">
        <f t="shared" si="10"/>
        <v>0</v>
      </c>
      <c r="K85" s="80">
        <v>0</v>
      </c>
      <c r="L85" s="80" t="str">
        <f>'[1]Лист2'!$K$63</f>
        <v>X</v>
      </c>
      <c r="M85" s="81">
        <f t="shared" si="7"/>
        <v>0</v>
      </c>
      <c r="N85" s="81"/>
      <c r="O85" s="80" t="s">
        <v>55</v>
      </c>
      <c r="P85" s="178">
        <f aca="true" t="shared" si="13" ref="P85:P94">Q85</f>
        <v>0</v>
      </c>
      <c r="Q85" s="178">
        <f>H85+H85*0.1</f>
        <v>0</v>
      </c>
      <c r="R85" s="179" t="s">
        <v>55</v>
      </c>
      <c r="S85" s="92">
        <f t="shared" si="8"/>
        <v>0</v>
      </c>
      <c r="T85" s="92">
        <f>Q85-N85</f>
        <v>0</v>
      </c>
      <c r="U85" s="179" t="s">
        <v>55</v>
      </c>
      <c r="V85" s="166"/>
    </row>
    <row r="86" spans="1:22" s="167" customFormat="1" ht="48.75" customHeight="1">
      <c r="A86" s="160" t="s">
        <v>212</v>
      </c>
      <c r="B86" s="161" t="s">
        <v>213</v>
      </c>
      <c r="C86" s="162" t="s">
        <v>82</v>
      </c>
      <c r="D86" s="80">
        <f>E86</f>
        <v>0</v>
      </c>
      <c r="E86" s="80">
        <f>'[1]Лист2'!$K$92</f>
        <v>0</v>
      </c>
      <c r="F86" s="80" t="str">
        <f>'[1]Лист2'!$K$63</f>
        <v>X</v>
      </c>
      <c r="G86" s="80">
        <f t="shared" si="12"/>
        <v>10800</v>
      </c>
      <c r="H86" s="80">
        <v>10800</v>
      </c>
      <c r="I86" s="80" t="str">
        <f>'[1]Лист2'!$K$63</f>
        <v>X</v>
      </c>
      <c r="J86" s="80">
        <f t="shared" si="10"/>
        <v>10800</v>
      </c>
      <c r="K86" s="80">
        <v>10800</v>
      </c>
      <c r="L86" s="80" t="str">
        <f>'[1]Лист2'!$K$63</f>
        <v>X</v>
      </c>
      <c r="M86" s="81">
        <f t="shared" si="7"/>
        <v>0</v>
      </c>
      <c r="N86" s="81"/>
      <c r="O86" s="80" t="s">
        <v>55</v>
      </c>
      <c r="P86" s="178">
        <f t="shared" si="13"/>
        <v>10800</v>
      </c>
      <c r="Q86" s="178">
        <v>10800</v>
      </c>
      <c r="R86" s="179" t="s">
        <v>55</v>
      </c>
      <c r="S86" s="92">
        <f t="shared" si="8"/>
        <v>10800</v>
      </c>
      <c r="T86" s="92">
        <f>Q86</f>
        <v>10800</v>
      </c>
      <c r="U86" s="179" t="s">
        <v>55</v>
      </c>
      <c r="V86" s="166"/>
    </row>
    <row r="87" spans="1:22" s="167" customFormat="1" ht="30" customHeight="1">
      <c r="A87" s="160" t="s">
        <v>214</v>
      </c>
      <c r="B87" s="161" t="s">
        <v>215</v>
      </c>
      <c r="C87" s="162" t="s">
        <v>82</v>
      </c>
      <c r="D87" s="80">
        <f t="shared" si="11"/>
        <v>10278.2</v>
      </c>
      <c r="E87" s="80">
        <v>10278.2</v>
      </c>
      <c r="F87" s="80" t="str">
        <f>'[1]Лист2'!$K$63</f>
        <v>X</v>
      </c>
      <c r="G87" s="80">
        <f>H87</f>
        <v>13896.5</v>
      </c>
      <c r="H87" s="80">
        <v>13896.5</v>
      </c>
      <c r="I87" s="80" t="str">
        <f>'[1]Лист2'!$K$63</f>
        <v>X</v>
      </c>
      <c r="J87" s="80">
        <f t="shared" si="10"/>
        <v>13754</v>
      </c>
      <c r="K87" s="80">
        <v>13754</v>
      </c>
      <c r="L87" s="80" t="str">
        <f>'[1]Лист2'!$K$63</f>
        <v>X</v>
      </c>
      <c r="M87" s="81">
        <f t="shared" si="7"/>
        <v>0</v>
      </c>
      <c r="N87" s="81"/>
      <c r="O87" s="80" t="s">
        <v>55</v>
      </c>
      <c r="P87" s="178">
        <f t="shared" si="13"/>
        <v>12642.9</v>
      </c>
      <c r="Q87" s="178">
        <v>12642.9</v>
      </c>
      <c r="R87" s="179" t="s">
        <v>55</v>
      </c>
      <c r="S87" s="92">
        <f t="shared" si="8"/>
        <v>13431.133333333333</v>
      </c>
      <c r="T87" s="92">
        <f>(H87+K87+Q87)/3</f>
        <v>13431.133333333333</v>
      </c>
      <c r="U87" s="179" t="s">
        <v>55</v>
      </c>
      <c r="V87" s="166"/>
    </row>
    <row r="88" spans="1:22" s="167" customFormat="1" ht="48.75" customHeight="1">
      <c r="A88" s="160" t="s">
        <v>216</v>
      </c>
      <c r="B88" s="161" t="s">
        <v>217</v>
      </c>
      <c r="C88" s="162" t="s">
        <v>82</v>
      </c>
      <c r="D88" s="80">
        <f t="shared" si="11"/>
        <v>8723.6</v>
      </c>
      <c r="E88" s="80">
        <v>8723.6</v>
      </c>
      <c r="F88" s="80" t="str">
        <f>'[1]Лист2'!$K$63</f>
        <v>X</v>
      </c>
      <c r="G88" s="80">
        <f t="shared" si="12"/>
        <v>10599.6</v>
      </c>
      <c r="H88" s="80">
        <v>10599.6</v>
      </c>
      <c r="I88" s="80" t="str">
        <f>'[1]Лист2'!$K$63</f>
        <v>X</v>
      </c>
      <c r="J88" s="80">
        <f aca="true" t="shared" si="14" ref="J88:J94">K88</f>
        <v>10082.5</v>
      </c>
      <c r="K88" s="80">
        <v>10082.5</v>
      </c>
      <c r="L88" s="80" t="str">
        <f>'[1]Лист2'!$K$63</f>
        <v>X</v>
      </c>
      <c r="M88" s="81">
        <f t="shared" si="7"/>
        <v>0</v>
      </c>
      <c r="N88" s="81"/>
      <c r="O88" s="80" t="s">
        <v>55</v>
      </c>
      <c r="P88" s="178">
        <f t="shared" si="13"/>
        <v>9801.9</v>
      </c>
      <c r="Q88" s="178">
        <v>9801.9</v>
      </c>
      <c r="R88" s="179" t="s">
        <v>55</v>
      </c>
      <c r="S88" s="92">
        <f t="shared" si="8"/>
        <v>10161.333333333334</v>
      </c>
      <c r="T88" s="92">
        <f>(H88+K88+Q88)/3</f>
        <v>10161.333333333334</v>
      </c>
      <c r="U88" s="179" t="s">
        <v>55</v>
      </c>
      <c r="V88" s="166"/>
    </row>
    <row r="89" spans="1:22" s="167" customFormat="1" ht="48.75" customHeight="1">
      <c r="A89" s="160" t="s">
        <v>218</v>
      </c>
      <c r="B89" s="161" t="s">
        <v>219</v>
      </c>
      <c r="C89" s="162" t="s">
        <v>82</v>
      </c>
      <c r="D89" s="80">
        <f t="shared" si="11"/>
        <v>0</v>
      </c>
      <c r="E89" s="80">
        <f>'[1]Лист2'!$K$96</f>
        <v>0</v>
      </c>
      <c r="F89" s="80" t="str">
        <f>'[1]Лист2'!$K$63</f>
        <v>X</v>
      </c>
      <c r="G89" s="80">
        <f t="shared" si="12"/>
        <v>0</v>
      </c>
      <c r="H89" s="80">
        <v>0</v>
      </c>
      <c r="I89" s="80" t="str">
        <f>'[1]Лист2'!$K$63</f>
        <v>X</v>
      </c>
      <c r="J89" s="80">
        <f t="shared" si="14"/>
        <v>0</v>
      </c>
      <c r="K89" s="80">
        <v>0</v>
      </c>
      <c r="L89" s="80" t="str">
        <f>'[1]Лист2'!$K$63</f>
        <v>X</v>
      </c>
      <c r="M89" s="81">
        <f t="shared" si="7"/>
        <v>0</v>
      </c>
      <c r="N89" s="81"/>
      <c r="O89" s="80" t="s">
        <v>55</v>
      </c>
      <c r="P89" s="178">
        <f t="shared" si="13"/>
        <v>0</v>
      </c>
      <c r="Q89" s="178">
        <f>H89+H89*0.1</f>
        <v>0</v>
      </c>
      <c r="R89" s="179" t="s">
        <v>55</v>
      </c>
      <c r="S89" s="92">
        <f t="shared" si="8"/>
        <v>0</v>
      </c>
      <c r="T89" s="92">
        <f>Q89-N89</f>
        <v>0</v>
      </c>
      <c r="U89" s="179" t="s">
        <v>55</v>
      </c>
      <c r="V89" s="166"/>
    </row>
    <row r="90" spans="1:22" s="167" customFormat="1" ht="80.25" customHeight="1">
      <c r="A90" s="160" t="s">
        <v>220</v>
      </c>
      <c r="B90" s="161" t="s">
        <v>221</v>
      </c>
      <c r="C90" s="162" t="s">
        <v>82</v>
      </c>
      <c r="D90" s="80">
        <f>E90</f>
        <v>0</v>
      </c>
      <c r="E90" s="80">
        <f>'[1]Лист2'!$K$97</f>
        <v>0</v>
      </c>
      <c r="F90" s="80" t="str">
        <f>'[1]Лист2'!$K$63</f>
        <v>X</v>
      </c>
      <c r="G90" s="80">
        <f t="shared" si="12"/>
        <v>0</v>
      </c>
      <c r="H90" s="80">
        <v>0</v>
      </c>
      <c r="I90" s="80" t="str">
        <f>'[1]Лист2'!$K$63</f>
        <v>X</v>
      </c>
      <c r="J90" s="80">
        <f t="shared" si="14"/>
        <v>0</v>
      </c>
      <c r="K90" s="80">
        <v>0</v>
      </c>
      <c r="L90" s="80" t="str">
        <f>'[1]Лист2'!$K$63</f>
        <v>X</v>
      </c>
      <c r="M90" s="81">
        <f t="shared" si="7"/>
        <v>0</v>
      </c>
      <c r="N90" s="81"/>
      <c r="O90" s="80" t="s">
        <v>55</v>
      </c>
      <c r="P90" s="178">
        <f t="shared" si="13"/>
        <v>0</v>
      </c>
      <c r="Q90" s="178">
        <f>H90+H90*0.1</f>
        <v>0</v>
      </c>
      <c r="R90" s="179" t="s">
        <v>55</v>
      </c>
      <c r="S90" s="92">
        <f t="shared" si="8"/>
        <v>0</v>
      </c>
      <c r="T90" s="92">
        <f>Q90-N90</f>
        <v>0</v>
      </c>
      <c r="U90" s="179" t="s">
        <v>55</v>
      </c>
      <c r="V90" s="166"/>
    </row>
    <row r="91" spans="1:22" s="167" customFormat="1" ht="28.5" customHeight="1">
      <c r="A91" s="160" t="s">
        <v>222</v>
      </c>
      <c r="B91" s="161" t="s">
        <v>223</v>
      </c>
      <c r="C91" s="162" t="s">
        <v>82</v>
      </c>
      <c r="D91" s="80">
        <f t="shared" si="11"/>
        <v>0</v>
      </c>
      <c r="E91" s="80">
        <f>'[1]Лист2'!$K$98</f>
        <v>0</v>
      </c>
      <c r="F91" s="80" t="str">
        <f>'[1]Лист2'!$K$63</f>
        <v>X</v>
      </c>
      <c r="G91" s="80">
        <f t="shared" si="12"/>
        <v>0</v>
      </c>
      <c r="H91" s="80">
        <v>0</v>
      </c>
      <c r="I91" s="80" t="str">
        <f>'[1]Лист2'!$K$63</f>
        <v>X</v>
      </c>
      <c r="J91" s="80">
        <f t="shared" si="14"/>
        <v>0</v>
      </c>
      <c r="K91" s="80">
        <v>0</v>
      </c>
      <c r="L91" s="80" t="str">
        <f>'[1]Лист2'!$K$63</f>
        <v>X</v>
      </c>
      <c r="M91" s="81">
        <f t="shared" si="7"/>
        <v>0</v>
      </c>
      <c r="N91" s="81"/>
      <c r="O91" s="80" t="s">
        <v>55</v>
      </c>
      <c r="P91" s="178">
        <f t="shared" si="13"/>
        <v>0</v>
      </c>
      <c r="Q91" s="178">
        <f>H91+H91*0.1</f>
        <v>0</v>
      </c>
      <c r="R91" s="179" t="s">
        <v>55</v>
      </c>
      <c r="S91" s="92">
        <f t="shared" si="8"/>
        <v>0</v>
      </c>
      <c r="T91" s="92">
        <f>Q91-N91</f>
        <v>0</v>
      </c>
      <c r="U91" s="179" t="s">
        <v>55</v>
      </c>
      <c r="V91" s="166"/>
    </row>
    <row r="92" spans="1:22" s="167" customFormat="1" ht="24" customHeight="1">
      <c r="A92" s="160" t="s">
        <v>224</v>
      </c>
      <c r="B92" s="161" t="s">
        <v>225</v>
      </c>
      <c r="C92" s="162" t="s">
        <v>82</v>
      </c>
      <c r="D92" s="80">
        <f t="shared" si="11"/>
        <v>0</v>
      </c>
      <c r="E92" s="80">
        <f>'[1]Лист2'!$K$99</f>
        <v>0</v>
      </c>
      <c r="F92" s="80" t="str">
        <f>'[1]Лист2'!$K$63</f>
        <v>X</v>
      </c>
      <c r="G92" s="80">
        <f t="shared" si="12"/>
        <v>8538.5</v>
      </c>
      <c r="H92" s="80">
        <v>8538.5</v>
      </c>
      <c r="I92" s="80" t="str">
        <f>'[1]Лист2'!$K$63</f>
        <v>X</v>
      </c>
      <c r="J92" s="80">
        <f t="shared" si="14"/>
        <v>8538.5</v>
      </c>
      <c r="K92" s="80">
        <v>8538.5</v>
      </c>
      <c r="L92" s="80" t="str">
        <f>'[1]Лист2'!$K$63</f>
        <v>X</v>
      </c>
      <c r="M92" s="81">
        <f t="shared" si="7"/>
        <v>0</v>
      </c>
      <c r="N92" s="81"/>
      <c r="O92" s="80" t="s">
        <v>55</v>
      </c>
      <c r="P92" s="178">
        <f t="shared" si="13"/>
        <v>8538.5</v>
      </c>
      <c r="Q92" s="178">
        <v>8538.5</v>
      </c>
      <c r="R92" s="179" t="s">
        <v>55</v>
      </c>
      <c r="S92" s="92">
        <f t="shared" si="8"/>
        <v>8538.5</v>
      </c>
      <c r="T92" s="92">
        <v>8538.5</v>
      </c>
      <c r="U92" s="179" t="s">
        <v>55</v>
      </c>
      <c r="V92" s="166"/>
    </row>
    <row r="93" spans="1:22" s="167" customFormat="1" ht="24" customHeight="1">
      <c r="A93" s="160" t="s">
        <v>226</v>
      </c>
      <c r="B93" s="161" t="s">
        <v>227</v>
      </c>
      <c r="C93" s="162" t="s">
        <v>82</v>
      </c>
      <c r="D93" s="80">
        <f t="shared" si="11"/>
        <v>20</v>
      </c>
      <c r="E93" s="80">
        <v>20</v>
      </c>
      <c r="F93" s="80" t="str">
        <f>'[1]Лист2'!$K$63</f>
        <v>X</v>
      </c>
      <c r="G93" s="80">
        <f t="shared" si="12"/>
        <v>32226.2</v>
      </c>
      <c r="H93" s="80">
        <v>32226.2</v>
      </c>
      <c r="I93" s="80" t="str">
        <f>'[1]Лист2'!$K$63</f>
        <v>X</v>
      </c>
      <c r="J93" s="80">
        <f t="shared" si="14"/>
        <v>34550.4</v>
      </c>
      <c r="K93" s="80">
        <v>34550.4</v>
      </c>
      <c r="L93" s="80" t="str">
        <f>'[1]Лист2'!$K$63</f>
        <v>X</v>
      </c>
      <c r="M93" s="81">
        <f t="shared" si="7"/>
        <v>0</v>
      </c>
      <c r="N93" s="81"/>
      <c r="O93" s="80" t="s">
        <v>55</v>
      </c>
      <c r="P93" s="178">
        <f t="shared" si="13"/>
        <v>33388.3</v>
      </c>
      <c r="Q93" s="178">
        <v>33388.3</v>
      </c>
      <c r="R93" s="179" t="s">
        <v>55</v>
      </c>
      <c r="S93" s="92">
        <f t="shared" si="8"/>
        <v>33388.3</v>
      </c>
      <c r="T93" s="92">
        <v>33388.3</v>
      </c>
      <c r="U93" s="179" t="s">
        <v>55</v>
      </c>
      <c r="V93" s="166"/>
    </row>
    <row r="94" spans="1:22" s="167" customFormat="1" ht="42" customHeight="1">
      <c r="A94" s="160" t="s">
        <v>228</v>
      </c>
      <c r="B94" s="161" t="s">
        <v>229</v>
      </c>
      <c r="C94" s="162" t="s">
        <v>82</v>
      </c>
      <c r="D94" s="80">
        <f>E94</f>
        <v>3644.3</v>
      </c>
      <c r="E94" s="80">
        <v>3644.3</v>
      </c>
      <c r="F94" s="80" t="str">
        <f>'[1]Лист2'!$K$63</f>
        <v>X</v>
      </c>
      <c r="G94" s="80">
        <f t="shared" si="12"/>
        <v>1150</v>
      </c>
      <c r="H94" s="80">
        <v>1150</v>
      </c>
      <c r="I94" s="80" t="str">
        <f>'[1]Лист2'!$K$63</f>
        <v>X</v>
      </c>
      <c r="J94" s="80">
        <f t="shared" si="14"/>
        <v>550</v>
      </c>
      <c r="K94" s="80">
        <v>550</v>
      </c>
      <c r="L94" s="80" t="str">
        <f>'[1]Лист2'!$K$63</f>
        <v>X</v>
      </c>
      <c r="M94" s="81">
        <f t="shared" si="7"/>
        <v>0</v>
      </c>
      <c r="N94" s="81"/>
      <c r="O94" s="80" t="s">
        <v>55</v>
      </c>
      <c r="P94" s="178">
        <f t="shared" si="13"/>
        <v>1265</v>
      </c>
      <c r="Q94" s="178">
        <v>1265</v>
      </c>
      <c r="R94" s="179" t="s">
        <v>55</v>
      </c>
      <c r="S94" s="92">
        <f t="shared" si="8"/>
        <v>988.33</v>
      </c>
      <c r="T94" s="92">
        <v>988.33</v>
      </c>
      <c r="U94" s="179" t="s">
        <v>55</v>
      </c>
      <c r="V94" s="166"/>
    </row>
    <row r="95" spans="1:22" s="159" customFormat="1" ht="50.25" customHeight="1">
      <c r="A95" s="149" t="s">
        <v>230</v>
      </c>
      <c r="B95" s="150" t="s">
        <v>258</v>
      </c>
      <c r="C95" s="151" t="s">
        <v>232</v>
      </c>
      <c r="D95" s="152">
        <f>E95</f>
        <v>0</v>
      </c>
      <c r="E95" s="152">
        <f>E97+E98</f>
        <v>0</v>
      </c>
      <c r="F95" s="152" t="str">
        <f>'[1]Лист2'!$K$63</f>
        <v>X</v>
      </c>
      <c r="G95" s="152">
        <f>H95</f>
        <v>0</v>
      </c>
      <c r="H95" s="152">
        <f>H97+H98</f>
        <v>0</v>
      </c>
      <c r="I95" s="152" t="str">
        <f>'[1]Лист2'!$K$63</f>
        <v>X</v>
      </c>
      <c r="J95" s="152">
        <f>K95</f>
        <v>0</v>
      </c>
      <c r="K95" s="152">
        <f>K97+K98</f>
        <v>0</v>
      </c>
      <c r="L95" s="152" t="str">
        <f>'[1]Лист2'!$K$63</f>
        <v>X</v>
      </c>
      <c r="M95" s="152">
        <f>N95</f>
        <v>0</v>
      </c>
      <c r="N95" s="152">
        <f>N97+N98</f>
        <v>0</v>
      </c>
      <c r="O95" s="152" t="str">
        <f>'[1]Лист2'!$K$63</f>
        <v>X</v>
      </c>
      <c r="P95" s="155">
        <f>Q95</f>
        <v>0</v>
      </c>
      <c r="Q95" s="155">
        <f>Q97+Q98</f>
        <v>0</v>
      </c>
      <c r="R95" s="168" t="str">
        <f>'[1]Лист2'!$K$63</f>
        <v>X</v>
      </c>
      <c r="S95" s="168">
        <f t="shared" si="8"/>
        <v>0</v>
      </c>
      <c r="T95" s="168">
        <f>T97+T98</f>
        <v>0</v>
      </c>
      <c r="U95" s="168" t="str">
        <f>'[1]Лист2'!$K$63</f>
        <v>X</v>
      </c>
      <c r="V95" s="158"/>
    </row>
    <row r="96" spans="1:22" s="167" customFormat="1" ht="19.5" customHeight="1">
      <c r="A96" s="160"/>
      <c r="B96" s="161" t="s">
        <v>77</v>
      </c>
      <c r="C96" s="162"/>
      <c r="D96" s="80"/>
      <c r="E96" s="80"/>
      <c r="F96" s="80"/>
      <c r="G96" s="80"/>
      <c r="H96" s="80"/>
      <c r="I96" s="80"/>
      <c r="J96" s="163"/>
      <c r="K96" s="163"/>
      <c r="L96" s="163"/>
      <c r="M96" s="163"/>
      <c r="N96" s="163"/>
      <c r="O96" s="163"/>
      <c r="P96" s="164"/>
      <c r="Q96" s="164"/>
      <c r="R96" s="165"/>
      <c r="S96" s="165"/>
      <c r="T96" s="165"/>
      <c r="U96" s="165"/>
      <c r="V96" s="166"/>
    </row>
    <row r="97" spans="1:22" s="167" customFormat="1" ht="45.75" customHeight="1">
      <c r="A97" s="160" t="s">
        <v>233</v>
      </c>
      <c r="B97" s="161" t="s">
        <v>234</v>
      </c>
      <c r="C97" s="162" t="s">
        <v>82</v>
      </c>
      <c r="D97" s="80">
        <f>E97</f>
        <v>0</v>
      </c>
      <c r="E97" s="80">
        <f>'[1]Лист2'!$K$104</f>
        <v>0</v>
      </c>
      <c r="F97" s="80" t="str">
        <f>'[1]Лист2'!$K$63</f>
        <v>X</v>
      </c>
      <c r="G97" s="80">
        <f>H97</f>
        <v>0</v>
      </c>
      <c r="H97" s="80">
        <f>'[1]Лист2'!$K$104</f>
        <v>0</v>
      </c>
      <c r="I97" s="80" t="str">
        <f>'[1]Лист2'!$K$63</f>
        <v>X</v>
      </c>
      <c r="J97" s="80">
        <f>K97</f>
        <v>0</v>
      </c>
      <c r="K97" s="80">
        <f>'[1]Лист2'!$K$104</f>
        <v>0</v>
      </c>
      <c r="L97" s="80" t="str">
        <f>'[1]Лист2'!$K$63</f>
        <v>X</v>
      </c>
      <c r="M97" s="81">
        <f>N97</f>
        <v>0</v>
      </c>
      <c r="N97" s="81">
        <f>K97-H97</f>
        <v>0</v>
      </c>
      <c r="O97" s="80" t="s">
        <v>55</v>
      </c>
      <c r="P97" s="178">
        <f>Q97</f>
        <v>0</v>
      </c>
      <c r="Q97" s="178">
        <f>N97-K97</f>
        <v>0</v>
      </c>
      <c r="R97" s="179" t="s">
        <v>55</v>
      </c>
      <c r="S97" s="92">
        <f>T97</f>
        <v>0</v>
      </c>
      <c r="T97" s="92">
        <f>Q97-N97</f>
        <v>0</v>
      </c>
      <c r="U97" s="179" t="s">
        <v>55</v>
      </c>
      <c r="V97" s="166"/>
    </row>
    <row r="98" spans="1:22" s="167" customFormat="1" ht="45" customHeight="1">
      <c r="A98" s="160" t="s">
        <v>235</v>
      </c>
      <c r="B98" s="161" t="s">
        <v>236</v>
      </c>
      <c r="C98" s="162" t="s">
        <v>82</v>
      </c>
      <c r="D98" s="80">
        <f>E98</f>
        <v>0</v>
      </c>
      <c r="E98" s="80">
        <f>'[1]Лист2'!$K$105</f>
        <v>0</v>
      </c>
      <c r="F98" s="80" t="str">
        <f>'[1]Лист2'!$K$63</f>
        <v>X</v>
      </c>
      <c r="G98" s="80">
        <f>H98</f>
        <v>0</v>
      </c>
      <c r="H98" s="80">
        <f>'[1]Лист2'!$K$105</f>
        <v>0</v>
      </c>
      <c r="I98" s="80" t="str">
        <f>'[1]Лист2'!$K$63</f>
        <v>X</v>
      </c>
      <c r="J98" s="80">
        <f>K98</f>
        <v>0</v>
      </c>
      <c r="K98" s="80">
        <f>'[1]Лист2'!$K$105</f>
        <v>0</v>
      </c>
      <c r="L98" s="80" t="str">
        <f>'[1]Лист2'!$K$63</f>
        <v>X</v>
      </c>
      <c r="M98" s="81">
        <f>N98</f>
        <v>0</v>
      </c>
      <c r="N98" s="81">
        <f>K98-H98</f>
        <v>0</v>
      </c>
      <c r="O98" s="80" t="s">
        <v>55</v>
      </c>
      <c r="P98" s="178">
        <f>Q98</f>
        <v>0</v>
      </c>
      <c r="Q98" s="178">
        <f>N98-K98</f>
        <v>0</v>
      </c>
      <c r="R98" s="179" t="s">
        <v>55</v>
      </c>
      <c r="S98" s="92">
        <f>T98</f>
        <v>0</v>
      </c>
      <c r="T98" s="92">
        <f>Q98-N98</f>
        <v>0</v>
      </c>
      <c r="U98" s="179" t="s">
        <v>55</v>
      </c>
      <c r="V98" s="166"/>
    </row>
    <row r="99" spans="1:22" s="159" customFormat="1" ht="50.25" customHeight="1">
      <c r="A99" s="149" t="s">
        <v>237</v>
      </c>
      <c r="B99" s="150" t="s">
        <v>899</v>
      </c>
      <c r="C99" s="151" t="s">
        <v>238</v>
      </c>
      <c r="D99" s="152">
        <f>E99</f>
        <v>0</v>
      </c>
      <c r="E99" s="152">
        <f>E101</f>
        <v>0</v>
      </c>
      <c r="F99" s="152" t="str">
        <f>'[1]Лист2'!$K$63</f>
        <v>X</v>
      </c>
      <c r="G99" s="152">
        <f>H99</f>
        <v>0</v>
      </c>
      <c r="H99" s="152">
        <f>H101</f>
        <v>0</v>
      </c>
      <c r="I99" s="152" t="str">
        <f>'[1]Лист2'!$K$63</f>
        <v>X</v>
      </c>
      <c r="J99" s="152">
        <f>K99</f>
        <v>0</v>
      </c>
      <c r="K99" s="152">
        <f>K101</f>
        <v>0</v>
      </c>
      <c r="L99" s="152" t="str">
        <f>'[1]Лист2'!$K$63</f>
        <v>X</v>
      </c>
      <c r="M99" s="152">
        <f>N99</f>
        <v>0</v>
      </c>
      <c r="N99" s="152">
        <f>N101</f>
        <v>0</v>
      </c>
      <c r="O99" s="152" t="str">
        <f>'[1]Лист2'!$K$63</f>
        <v>X</v>
      </c>
      <c r="P99" s="155">
        <f>Q99</f>
        <v>0</v>
      </c>
      <c r="Q99" s="155">
        <f>Q101</f>
        <v>0</v>
      </c>
      <c r="R99" s="168" t="str">
        <f>'[1]Лист2'!$K$63</f>
        <v>X</v>
      </c>
      <c r="S99" s="168">
        <f>T99</f>
        <v>0</v>
      </c>
      <c r="T99" s="168">
        <f>T101</f>
        <v>0</v>
      </c>
      <c r="U99" s="168" t="str">
        <f>'[1]Лист2'!$K$63</f>
        <v>X</v>
      </c>
      <c r="V99" s="158"/>
    </row>
    <row r="100" spans="1:22" s="167" customFormat="1" ht="20.25" customHeight="1">
      <c r="A100" s="160"/>
      <c r="B100" s="161" t="s">
        <v>77</v>
      </c>
      <c r="C100" s="162"/>
      <c r="D100" s="80"/>
      <c r="E100" s="80"/>
      <c r="F100" s="80"/>
      <c r="G100" s="80"/>
      <c r="H100" s="80"/>
      <c r="I100" s="80"/>
      <c r="J100" s="163"/>
      <c r="K100" s="163"/>
      <c r="L100" s="163"/>
      <c r="M100" s="163"/>
      <c r="N100" s="163"/>
      <c r="O100" s="163"/>
      <c r="P100" s="164"/>
      <c r="Q100" s="164"/>
      <c r="R100" s="165"/>
      <c r="S100" s="165"/>
      <c r="T100" s="165"/>
      <c r="U100" s="165"/>
      <c r="V100" s="166"/>
    </row>
    <row r="101" spans="1:22" s="167" customFormat="1" ht="84">
      <c r="A101" s="160" t="s">
        <v>239</v>
      </c>
      <c r="B101" s="161" t="s">
        <v>240</v>
      </c>
      <c r="C101" s="162" t="s">
        <v>82</v>
      </c>
      <c r="D101" s="80">
        <f>E101</f>
        <v>0</v>
      </c>
      <c r="E101" s="80">
        <f>'[1]Лист2'!$K$108</f>
        <v>0</v>
      </c>
      <c r="F101" s="80" t="str">
        <f>'[1]Лист2'!$K$63</f>
        <v>X</v>
      </c>
      <c r="G101" s="80">
        <f>H101</f>
        <v>0</v>
      </c>
      <c r="H101" s="80">
        <f>'[1]Лист2'!$K$108</f>
        <v>0</v>
      </c>
      <c r="I101" s="80" t="str">
        <f>'[1]Лист2'!$K$63</f>
        <v>X</v>
      </c>
      <c r="J101" s="80">
        <f>K101</f>
        <v>0</v>
      </c>
      <c r="K101" s="80">
        <f>'[1]Лист2'!$K$108</f>
        <v>0</v>
      </c>
      <c r="L101" s="80" t="str">
        <f>'[1]Лист2'!$K$63</f>
        <v>X</v>
      </c>
      <c r="M101" s="81">
        <f>N101</f>
        <v>0</v>
      </c>
      <c r="N101" s="81">
        <f>K101-H101</f>
        <v>0</v>
      </c>
      <c r="O101" s="80" t="s">
        <v>55</v>
      </c>
      <c r="P101" s="178">
        <f>Q101</f>
        <v>0</v>
      </c>
      <c r="Q101" s="178">
        <f>N101-K101</f>
        <v>0</v>
      </c>
      <c r="R101" s="179" t="s">
        <v>55</v>
      </c>
      <c r="S101" s="92">
        <f>T101</f>
        <v>0</v>
      </c>
      <c r="T101" s="92">
        <f>Q101-N101</f>
        <v>0</v>
      </c>
      <c r="U101" s="179" t="s">
        <v>55</v>
      </c>
      <c r="V101" s="166"/>
    </row>
    <row r="102" spans="1:22" s="159" customFormat="1" ht="42.75" customHeight="1">
      <c r="A102" s="149" t="s">
        <v>241</v>
      </c>
      <c r="B102" s="150" t="s">
        <v>242</v>
      </c>
      <c r="C102" s="151" t="s">
        <v>243</v>
      </c>
      <c r="D102" s="152">
        <f aca="true" t="shared" si="15" ref="D102:O102">D104</f>
        <v>0</v>
      </c>
      <c r="E102" s="152" t="str">
        <f t="shared" si="15"/>
        <v>X</v>
      </c>
      <c r="F102" s="152">
        <f t="shared" si="15"/>
        <v>0</v>
      </c>
      <c r="G102" s="152">
        <f t="shared" si="15"/>
        <v>0</v>
      </c>
      <c r="H102" s="152" t="str">
        <f t="shared" si="15"/>
        <v>X</v>
      </c>
      <c r="I102" s="152">
        <f t="shared" si="15"/>
        <v>0</v>
      </c>
      <c r="J102" s="152">
        <f t="shared" si="15"/>
        <v>0</v>
      </c>
      <c r="K102" s="152" t="str">
        <f t="shared" si="15"/>
        <v>X</v>
      </c>
      <c r="L102" s="152">
        <f t="shared" si="15"/>
        <v>0</v>
      </c>
      <c r="M102" s="152">
        <f t="shared" si="15"/>
        <v>0</v>
      </c>
      <c r="N102" s="152" t="s">
        <v>55</v>
      </c>
      <c r="O102" s="152">
        <f t="shared" si="15"/>
        <v>0</v>
      </c>
      <c r="P102" s="155">
        <f>P104</f>
        <v>0</v>
      </c>
      <c r="Q102" s="155" t="s">
        <v>55</v>
      </c>
      <c r="R102" s="168">
        <f>R104</f>
        <v>0</v>
      </c>
      <c r="S102" s="168">
        <f>S104</f>
        <v>0</v>
      </c>
      <c r="T102" s="168" t="s">
        <v>55</v>
      </c>
      <c r="U102" s="168">
        <f>U104</f>
        <v>0</v>
      </c>
      <c r="V102" s="158"/>
    </row>
    <row r="103" spans="1:22" s="167" customFormat="1" ht="20.25" customHeight="1">
      <c r="A103" s="160"/>
      <c r="B103" s="161" t="s">
        <v>77</v>
      </c>
      <c r="C103" s="162"/>
      <c r="D103" s="80"/>
      <c r="E103" s="80"/>
      <c r="F103" s="80"/>
      <c r="G103" s="80"/>
      <c r="H103" s="80"/>
      <c r="I103" s="80"/>
      <c r="J103" s="163"/>
      <c r="K103" s="163"/>
      <c r="L103" s="163"/>
      <c r="M103" s="163"/>
      <c r="N103" s="163"/>
      <c r="O103" s="163"/>
      <c r="P103" s="164"/>
      <c r="Q103" s="164"/>
      <c r="R103" s="165"/>
      <c r="S103" s="165"/>
      <c r="T103" s="165"/>
      <c r="U103" s="165"/>
      <c r="V103" s="166"/>
    </row>
    <row r="104" spans="1:22" s="167" customFormat="1" ht="78.75" customHeight="1">
      <c r="A104" s="160" t="s">
        <v>244</v>
      </c>
      <c r="B104" s="161" t="s">
        <v>245</v>
      </c>
      <c r="C104" s="162"/>
      <c r="D104" s="80">
        <f>F104</f>
        <v>0</v>
      </c>
      <c r="E104" s="80" t="str">
        <f>'[1]Лист2'!$K$110</f>
        <v>X</v>
      </c>
      <c r="F104" s="80">
        <f>'[1]Лист2'!$L$110</f>
        <v>0</v>
      </c>
      <c r="G104" s="80">
        <f>I104</f>
        <v>0</v>
      </c>
      <c r="H104" s="80" t="str">
        <f>'[1]Лист2'!$K$110</f>
        <v>X</v>
      </c>
      <c r="I104" s="80">
        <f>'[1]Лист2'!$L$110</f>
        <v>0</v>
      </c>
      <c r="J104" s="80">
        <f>L104</f>
        <v>0</v>
      </c>
      <c r="K104" s="80" t="str">
        <f>'[1]Лист2'!$K$110</f>
        <v>X</v>
      </c>
      <c r="L104" s="80">
        <f>'[1]Лист2'!$L$110</f>
        <v>0</v>
      </c>
      <c r="M104" s="80">
        <f>O104</f>
        <v>0</v>
      </c>
      <c r="N104" s="80" t="str">
        <f>'[1]Лист2'!$K$110</f>
        <v>X</v>
      </c>
      <c r="O104" s="80">
        <f>L104-I104</f>
        <v>0</v>
      </c>
      <c r="P104" s="182">
        <f>R104</f>
        <v>0</v>
      </c>
      <c r="Q104" s="182" t="str">
        <f>'[1]Лист2'!$K$110</f>
        <v>X</v>
      </c>
      <c r="R104" s="179">
        <f>O104-L104</f>
        <v>0</v>
      </c>
      <c r="S104" s="179">
        <f>U104</f>
        <v>0</v>
      </c>
      <c r="T104" s="179" t="str">
        <f>'[1]Лист2'!$K$110</f>
        <v>X</v>
      </c>
      <c r="U104" s="179">
        <f>R104-O104</f>
        <v>0</v>
      </c>
      <c r="V104" s="166"/>
    </row>
    <row r="105" spans="1:22" s="159" customFormat="1" ht="42" customHeight="1">
      <c r="A105" s="149" t="s">
        <v>246</v>
      </c>
      <c r="B105" s="150" t="s">
        <v>247</v>
      </c>
      <c r="C105" s="151" t="s">
        <v>248</v>
      </c>
      <c r="D105" s="183">
        <f>E105</f>
        <v>32451.7</v>
      </c>
      <c r="E105" s="183">
        <f>E109</f>
        <v>32451.7</v>
      </c>
      <c r="F105" s="183">
        <f>F107+F108+F109</f>
        <v>40000</v>
      </c>
      <c r="G105" s="183">
        <f>H105</f>
        <v>9335.7</v>
      </c>
      <c r="H105" s="183">
        <f>H109</f>
        <v>9335.7</v>
      </c>
      <c r="I105" s="183">
        <v>0</v>
      </c>
      <c r="J105" s="183">
        <f>J107+J108+J109</f>
        <v>11252</v>
      </c>
      <c r="K105" s="183">
        <f>K109</f>
        <v>11252</v>
      </c>
      <c r="L105" s="183">
        <f>L107+L108+L109</f>
        <v>0</v>
      </c>
      <c r="M105" s="183">
        <f>N105</f>
        <v>0</v>
      </c>
      <c r="N105" s="183">
        <f>N109</f>
        <v>0</v>
      </c>
      <c r="O105" s="183">
        <f>O107+O108+O109</f>
        <v>0</v>
      </c>
      <c r="P105" s="184">
        <f>Q105</f>
        <v>12377.2</v>
      </c>
      <c r="Q105" s="184">
        <f>Q109</f>
        <v>12377.2</v>
      </c>
      <c r="R105" s="157">
        <f>R107+R108+R109</f>
        <v>0</v>
      </c>
      <c r="S105" s="157">
        <f>T105</f>
        <v>13614.92</v>
      </c>
      <c r="T105" s="157">
        <f>T109</f>
        <v>13614.92</v>
      </c>
      <c r="U105" s="157">
        <f>U107+U108+U109</f>
        <v>0</v>
      </c>
      <c r="V105" s="158"/>
    </row>
    <row r="106" spans="1:22" s="167" customFormat="1" ht="12.75" customHeight="1">
      <c r="A106" s="160"/>
      <c r="B106" s="161" t="s">
        <v>77</v>
      </c>
      <c r="C106" s="162"/>
      <c r="D106" s="80"/>
      <c r="E106" s="80"/>
      <c r="F106" s="80"/>
      <c r="G106" s="162"/>
      <c r="H106" s="162"/>
      <c r="I106" s="162"/>
      <c r="J106" s="163"/>
      <c r="K106" s="163"/>
      <c r="L106" s="163"/>
      <c r="M106" s="163"/>
      <c r="N106" s="163"/>
      <c r="O106" s="163"/>
      <c r="P106" s="164"/>
      <c r="Q106" s="164"/>
      <c r="R106" s="165"/>
      <c r="S106" s="165"/>
      <c r="T106" s="165"/>
      <c r="U106" s="165"/>
      <c r="V106" s="166"/>
    </row>
    <row r="107" spans="1:22" s="167" customFormat="1" ht="26.25" customHeight="1">
      <c r="A107" s="160" t="s">
        <v>249</v>
      </c>
      <c r="B107" s="161" t="s">
        <v>250</v>
      </c>
      <c r="C107" s="162" t="s">
        <v>82</v>
      </c>
      <c r="D107" s="80">
        <f>F107</f>
        <v>0</v>
      </c>
      <c r="E107" s="80" t="str">
        <f>'[1]Лист2'!$K$113</f>
        <v>X</v>
      </c>
      <c r="F107" s="80">
        <f>'[1]Лист2'!$L$113</f>
        <v>0</v>
      </c>
      <c r="G107" s="80">
        <f>I107</f>
        <v>0</v>
      </c>
      <c r="H107" s="80" t="str">
        <f>'[1]Лист2'!$K$113</f>
        <v>X</v>
      </c>
      <c r="I107" s="80">
        <v>0</v>
      </c>
      <c r="J107" s="80">
        <f>L107</f>
        <v>0</v>
      </c>
      <c r="K107" s="80" t="str">
        <f>'[1]Лист2'!$K$113</f>
        <v>X</v>
      </c>
      <c r="L107" s="80">
        <v>0</v>
      </c>
      <c r="M107" s="80">
        <f>O107</f>
        <v>0</v>
      </c>
      <c r="N107" s="80" t="str">
        <f>'[1]Лист2'!$K$110</f>
        <v>X</v>
      </c>
      <c r="O107" s="80">
        <f>L107-I107</f>
        <v>0</v>
      </c>
      <c r="P107" s="182">
        <f>R107</f>
        <v>0</v>
      </c>
      <c r="Q107" s="182" t="str">
        <f>'[1]Лист2'!$K$110</f>
        <v>X</v>
      </c>
      <c r="R107" s="179">
        <f>O107-L107</f>
        <v>0</v>
      </c>
      <c r="S107" s="179">
        <f>U107</f>
        <v>0</v>
      </c>
      <c r="T107" s="179" t="str">
        <f>'[1]Лист2'!$K$110</f>
        <v>X</v>
      </c>
      <c r="U107" s="179">
        <f>R107-O107</f>
        <v>0</v>
      </c>
      <c r="V107" s="166"/>
    </row>
    <row r="108" spans="1:22" s="167" customFormat="1" ht="27" customHeight="1">
      <c r="A108" s="160" t="s">
        <v>251</v>
      </c>
      <c r="B108" s="161" t="s">
        <v>252</v>
      </c>
      <c r="C108" s="162" t="s">
        <v>82</v>
      </c>
      <c r="D108" s="80">
        <f>F108</f>
        <v>40000</v>
      </c>
      <c r="E108" s="80" t="str">
        <f>'[1]Лист2'!$K$114</f>
        <v>X</v>
      </c>
      <c r="F108" s="80">
        <v>40000</v>
      </c>
      <c r="G108" s="80">
        <f>I108</f>
        <v>0</v>
      </c>
      <c r="H108" s="80" t="str">
        <f>'[1]Лист2'!$K$114</f>
        <v>X</v>
      </c>
      <c r="I108" s="80">
        <v>0</v>
      </c>
      <c r="J108" s="80">
        <f>L108</f>
        <v>0</v>
      </c>
      <c r="K108" s="80" t="str">
        <f>'[1]Лист2'!$K$114</f>
        <v>X</v>
      </c>
      <c r="L108" s="80">
        <v>0</v>
      </c>
      <c r="M108" s="80">
        <f>O108</f>
        <v>0</v>
      </c>
      <c r="N108" s="80" t="str">
        <f>'[1]Лист2'!$K$110</f>
        <v>X</v>
      </c>
      <c r="O108" s="80">
        <f>L108-I108</f>
        <v>0</v>
      </c>
      <c r="P108" s="182">
        <f>R108</f>
        <v>0</v>
      </c>
      <c r="Q108" s="182" t="str">
        <f>'[1]Лист2'!$K$110</f>
        <v>X</v>
      </c>
      <c r="R108" s="179">
        <f>O108-L108</f>
        <v>0</v>
      </c>
      <c r="S108" s="179">
        <f>U108</f>
        <v>0</v>
      </c>
      <c r="T108" s="179" t="str">
        <f>'[1]Лист2'!$K$110</f>
        <v>X</v>
      </c>
      <c r="U108" s="179">
        <f>R108-O108</f>
        <v>0</v>
      </c>
      <c r="V108" s="166"/>
    </row>
    <row r="109" spans="1:22" s="167" customFormat="1" ht="39.75" customHeight="1" thickBot="1">
      <c r="A109" s="185" t="s">
        <v>253</v>
      </c>
      <c r="B109" s="186" t="s">
        <v>254</v>
      </c>
      <c r="C109" s="187" t="s">
        <v>82</v>
      </c>
      <c r="D109" s="80">
        <f>E109</f>
        <v>32451.7</v>
      </c>
      <c r="E109" s="80">
        <v>32451.7</v>
      </c>
      <c r="F109" s="80">
        <f>'[1]Лист2'!$L$113</f>
        <v>0</v>
      </c>
      <c r="G109" s="80">
        <f>H109</f>
        <v>9335.7</v>
      </c>
      <c r="H109" s="80">
        <v>9335.7</v>
      </c>
      <c r="I109" s="80">
        <v>0</v>
      </c>
      <c r="J109" s="80">
        <f>K109</f>
        <v>11252</v>
      </c>
      <c r="K109" s="80">
        <v>11252</v>
      </c>
      <c r="L109" s="80">
        <v>0</v>
      </c>
      <c r="M109" s="80">
        <f>N109+O109</f>
        <v>0</v>
      </c>
      <c r="N109" s="80"/>
      <c r="O109" s="80">
        <f>L109-I109</f>
        <v>0</v>
      </c>
      <c r="P109" s="178">
        <f>Q109</f>
        <v>12377.2</v>
      </c>
      <c r="Q109" s="182">
        <v>12377.2</v>
      </c>
      <c r="R109" s="179">
        <f>O109-L109</f>
        <v>0</v>
      </c>
      <c r="S109" s="179">
        <f>T109+U109</f>
        <v>13614.92</v>
      </c>
      <c r="T109" s="179">
        <v>13614.92</v>
      </c>
      <c r="U109" s="179">
        <f>R109-O109</f>
        <v>0</v>
      </c>
      <c r="V109" s="188"/>
    </row>
    <row r="110" spans="1:21" s="167" customFormat="1" ht="10.5">
      <c r="A110" s="189"/>
      <c r="B110" s="190"/>
      <c r="C110" s="189"/>
      <c r="D110" s="189"/>
      <c r="E110" s="189"/>
      <c r="F110" s="189"/>
      <c r="G110" s="189"/>
      <c r="H110" s="189"/>
      <c r="I110" s="189"/>
      <c r="J110" s="191"/>
      <c r="K110" s="191"/>
      <c r="L110" s="191"/>
      <c r="M110" s="191"/>
      <c r="N110" s="191"/>
      <c r="O110" s="191"/>
      <c r="P110" s="192"/>
      <c r="Q110" s="192"/>
      <c r="R110" s="193"/>
      <c r="S110" s="191"/>
      <c r="T110" s="191"/>
      <c r="U110" s="191"/>
    </row>
    <row r="111" spans="1:21" s="167" customFormat="1" ht="10.5">
      <c r="A111" s="189"/>
      <c r="B111" s="190"/>
      <c r="C111" s="189"/>
      <c r="D111" s="189"/>
      <c r="E111" s="189"/>
      <c r="F111" s="189"/>
      <c r="G111" s="189"/>
      <c r="H111" s="189"/>
      <c r="I111" s="189"/>
      <c r="J111" s="191"/>
      <c r="K111" s="191"/>
      <c r="L111" s="191"/>
      <c r="M111" s="191"/>
      <c r="N111" s="191"/>
      <c r="O111" s="191"/>
      <c r="P111" s="192"/>
      <c r="Q111" s="192"/>
      <c r="R111" s="193"/>
      <c r="S111" s="191"/>
      <c r="T111" s="191"/>
      <c r="U111" s="191"/>
    </row>
    <row r="112" spans="1:21" s="167" customFormat="1" ht="10.5">
      <c r="A112" s="189"/>
      <c r="B112" s="190"/>
      <c r="C112" s="189"/>
      <c r="D112" s="189"/>
      <c r="E112" s="189"/>
      <c r="F112" s="189"/>
      <c r="G112" s="189"/>
      <c r="H112" s="189"/>
      <c r="I112" s="189"/>
      <c r="J112" s="191"/>
      <c r="K112" s="191"/>
      <c r="L112" s="191"/>
      <c r="M112" s="191"/>
      <c r="N112" s="191"/>
      <c r="O112" s="191"/>
      <c r="P112" s="192"/>
      <c r="Q112" s="192"/>
      <c r="R112" s="193"/>
      <c r="S112" s="191"/>
      <c r="T112" s="191"/>
      <c r="U112" s="191"/>
    </row>
    <row r="113" spans="1:21" s="167" customFormat="1" ht="10.5">
      <c r="A113" s="194"/>
      <c r="B113" s="195"/>
      <c r="C113" s="194"/>
      <c r="D113" s="194"/>
      <c r="E113" s="194"/>
      <c r="F113" s="194"/>
      <c r="G113" s="194"/>
      <c r="H113" s="194"/>
      <c r="I113" s="194"/>
      <c r="J113" s="196"/>
      <c r="K113" s="196"/>
      <c r="L113" s="196"/>
      <c r="M113" s="196"/>
      <c r="N113" s="196"/>
      <c r="O113" s="196"/>
      <c r="P113" s="197"/>
      <c r="Q113" s="197"/>
      <c r="R113" s="198"/>
      <c r="S113" s="196"/>
      <c r="T113" s="196"/>
      <c r="U113" s="196"/>
    </row>
    <row r="114" spans="1:21" s="167" customFormat="1" ht="10.5">
      <c r="A114" s="194"/>
      <c r="B114" s="195"/>
      <c r="C114" s="194"/>
      <c r="D114" s="194"/>
      <c r="E114" s="194"/>
      <c r="F114" s="194"/>
      <c r="G114" s="194"/>
      <c r="H114" s="194"/>
      <c r="I114" s="194"/>
      <c r="J114" s="196"/>
      <c r="K114" s="196"/>
      <c r="L114" s="196"/>
      <c r="M114" s="196"/>
      <c r="N114" s="196"/>
      <c r="O114" s="196"/>
      <c r="P114" s="197"/>
      <c r="Q114" s="197"/>
      <c r="R114" s="198"/>
      <c r="S114" s="196"/>
      <c r="T114" s="196"/>
      <c r="U114" s="196"/>
    </row>
    <row r="115" spans="1:21" s="167" customFormat="1" ht="10.5">
      <c r="A115" s="194"/>
      <c r="B115" s="195"/>
      <c r="C115" s="194"/>
      <c r="D115" s="194"/>
      <c r="E115" s="194"/>
      <c r="F115" s="194"/>
      <c r="G115" s="194"/>
      <c r="H115" s="194"/>
      <c r="I115" s="194"/>
      <c r="J115" s="196"/>
      <c r="K115" s="196"/>
      <c r="L115" s="196"/>
      <c r="M115" s="196"/>
      <c r="N115" s="196"/>
      <c r="O115" s="196"/>
      <c r="P115" s="197"/>
      <c r="Q115" s="197"/>
      <c r="R115" s="198"/>
      <c r="S115" s="196"/>
      <c r="T115" s="196"/>
      <c r="U115" s="196"/>
    </row>
    <row r="116" spans="1:21" s="167" customFormat="1" ht="10.5">
      <c r="A116" s="194"/>
      <c r="B116" s="195"/>
      <c r="C116" s="194"/>
      <c r="D116" s="194"/>
      <c r="E116" s="194"/>
      <c r="F116" s="194"/>
      <c r="G116" s="194"/>
      <c r="H116" s="194"/>
      <c r="I116" s="194"/>
      <c r="J116" s="196"/>
      <c r="K116" s="196"/>
      <c r="L116" s="196"/>
      <c r="M116" s="196"/>
      <c r="N116" s="196"/>
      <c r="O116" s="196"/>
      <c r="P116" s="197"/>
      <c r="Q116" s="197"/>
      <c r="R116" s="198"/>
      <c r="S116" s="196"/>
      <c r="T116" s="196"/>
      <c r="U116" s="196"/>
    </row>
    <row r="117" spans="1:21" s="167" customFormat="1" ht="10.5">
      <c r="A117" s="194"/>
      <c r="B117" s="195"/>
      <c r="C117" s="194"/>
      <c r="D117" s="194"/>
      <c r="E117" s="194"/>
      <c r="F117" s="194"/>
      <c r="G117" s="194"/>
      <c r="H117" s="194"/>
      <c r="I117" s="194"/>
      <c r="J117" s="196"/>
      <c r="K117" s="196"/>
      <c r="L117" s="196"/>
      <c r="M117" s="196"/>
      <c r="N117" s="196"/>
      <c r="O117" s="196"/>
      <c r="P117" s="197"/>
      <c r="Q117" s="197"/>
      <c r="R117" s="198"/>
      <c r="S117" s="196"/>
      <c r="T117" s="196"/>
      <c r="U117" s="196"/>
    </row>
    <row r="118" spans="1:21" s="167" customFormat="1" ht="10.5">
      <c r="A118" s="194"/>
      <c r="B118" s="195"/>
      <c r="C118" s="194"/>
      <c r="D118" s="194"/>
      <c r="E118" s="194"/>
      <c r="F118" s="194"/>
      <c r="G118" s="194"/>
      <c r="H118" s="194"/>
      <c r="I118" s="194"/>
      <c r="J118" s="196"/>
      <c r="K118" s="196"/>
      <c r="L118" s="196"/>
      <c r="M118" s="196"/>
      <c r="N118" s="196"/>
      <c r="O118" s="196"/>
      <c r="P118" s="197"/>
      <c r="Q118" s="197"/>
      <c r="R118" s="198"/>
      <c r="S118" s="196"/>
      <c r="T118" s="196"/>
      <c r="U118" s="196"/>
    </row>
    <row r="119" spans="1:21" s="167" customFormat="1" ht="10.5">
      <c r="A119" s="194"/>
      <c r="B119" s="195"/>
      <c r="C119" s="194"/>
      <c r="D119" s="194"/>
      <c r="E119" s="194"/>
      <c r="F119" s="194"/>
      <c r="G119" s="194"/>
      <c r="H119" s="194"/>
      <c r="I119" s="194"/>
      <c r="J119" s="196"/>
      <c r="K119" s="196"/>
      <c r="L119" s="196"/>
      <c r="M119" s="196"/>
      <c r="N119" s="196"/>
      <c r="O119" s="196"/>
      <c r="P119" s="197"/>
      <c r="Q119" s="197"/>
      <c r="R119" s="198"/>
      <c r="S119" s="196"/>
      <c r="T119" s="196"/>
      <c r="U119" s="196"/>
    </row>
    <row r="120" spans="1:21" s="167" customFormat="1" ht="10.5">
      <c r="A120" s="194"/>
      <c r="B120" s="195"/>
      <c r="C120" s="194"/>
      <c r="D120" s="194"/>
      <c r="E120" s="194"/>
      <c r="F120" s="194"/>
      <c r="G120" s="194"/>
      <c r="H120" s="194"/>
      <c r="I120" s="194"/>
      <c r="J120" s="196"/>
      <c r="K120" s="196"/>
      <c r="L120" s="196"/>
      <c r="M120" s="196"/>
      <c r="N120" s="196"/>
      <c r="O120" s="196"/>
      <c r="P120" s="197"/>
      <c r="Q120" s="197"/>
      <c r="R120" s="198"/>
      <c r="S120" s="196"/>
      <c r="T120" s="196"/>
      <c r="U120" s="196"/>
    </row>
    <row r="121" spans="1:21" s="167" customFormat="1" ht="10.5">
      <c r="A121" s="194"/>
      <c r="B121" s="195"/>
      <c r="C121" s="194"/>
      <c r="D121" s="194"/>
      <c r="E121" s="194"/>
      <c r="F121" s="194"/>
      <c r="G121" s="194"/>
      <c r="H121" s="194"/>
      <c r="I121" s="194"/>
      <c r="J121" s="196"/>
      <c r="K121" s="196"/>
      <c r="L121" s="196"/>
      <c r="M121" s="196"/>
      <c r="N121" s="196"/>
      <c r="O121" s="196"/>
      <c r="P121" s="197"/>
      <c r="Q121" s="197"/>
      <c r="R121" s="198"/>
      <c r="S121" s="196"/>
      <c r="T121" s="196"/>
      <c r="U121" s="196"/>
    </row>
    <row r="122" spans="1:21" s="167" customFormat="1" ht="10.5">
      <c r="A122" s="194"/>
      <c r="B122" s="195"/>
      <c r="C122" s="194"/>
      <c r="D122" s="194"/>
      <c r="E122" s="194"/>
      <c r="F122" s="194"/>
      <c r="G122" s="194"/>
      <c r="H122" s="194"/>
      <c r="I122" s="194"/>
      <c r="J122" s="196"/>
      <c r="K122" s="196"/>
      <c r="L122" s="196"/>
      <c r="M122" s="196"/>
      <c r="N122" s="196"/>
      <c r="O122" s="196"/>
      <c r="P122" s="197"/>
      <c r="Q122" s="197"/>
      <c r="R122" s="198"/>
      <c r="S122" s="196"/>
      <c r="T122" s="196"/>
      <c r="U122" s="196"/>
    </row>
    <row r="123" spans="1:21" s="167" customFormat="1" ht="10.5">
      <c r="A123" s="194"/>
      <c r="B123" s="195"/>
      <c r="C123" s="194"/>
      <c r="D123" s="194"/>
      <c r="E123" s="194"/>
      <c r="F123" s="194"/>
      <c r="G123" s="194"/>
      <c r="H123" s="194"/>
      <c r="I123" s="194"/>
      <c r="J123" s="196"/>
      <c r="K123" s="196"/>
      <c r="L123" s="196"/>
      <c r="M123" s="196"/>
      <c r="N123" s="196"/>
      <c r="O123" s="196"/>
      <c r="P123" s="197"/>
      <c r="Q123" s="197"/>
      <c r="R123" s="198"/>
      <c r="S123" s="196"/>
      <c r="T123" s="196"/>
      <c r="U123" s="196"/>
    </row>
    <row r="124" spans="1:21" s="167" customFormat="1" ht="10.5">
      <c r="A124" s="194"/>
      <c r="B124" s="195"/>
      <c r="C124" s="194"/>
      <c r="D124" s="194"/>
      <c r="E124" s="194"/>
      <c r="F124" s="194"/>
      <c r="G124" s="194"/>
      <c r="H124" s="194"/>
      <c r="I124" s="194"/>
      <c r="J124" s="196"/>
      <c r="K124" s="196"/>
      <c r="L124" s="196"/>
      <c r="M124" s="196"/>
      <c r="N124" s="196"/>
      <c r="O124" s="196"/>
      <c r="P124" s="197"/>
      <c r="Q124" s="197"/>
      <c r="R124" s="198"/>
      <c r="S124" s="196"/>
      <c r="T124" s="196"/>
      <c r="U124" s="196"/>
    </row>
    <row r="125" spans="1:21" s="167" customFormat="1" ht="10.5">
      <c r="A125" s="194"/>
      <c r="B125" s="195"/>
      <c r="C125" s="194"/>
      <c r="D125" s="194"/>
      <c r="E125" s="194"/>
      <c r="F125" s="194"/>
      <c r="G125" s="194"/>
      <c r="H125" s="194"/>
      <c r="I125" s="194"/>
      <c r="J125" s="196"/>
      <c r="K125" s="196"/>
      <c r="L125" s="196"/>
      <c r="M125" s="196"/>
      <c r="N125" s="196"/>
      <c r="O125" s="196"/>
      <c r="P125" s="197"/>
      <c r="Q125" s="197"/>
      <c r="R125" s="198"/>
      <c r="S125" s="196"/>
      <c r="T125" s="196"/>
      <c r="U125" s="196"/>
    </row>
    <row r="126" spans="1:21" s="167" customFormat="1" ht="10.5">
      <c r="A126" s="194"/>
      <c r="B126" s="195"/>
      <c r="C126" s="194"/>
      <c r="D126" s="194"/>
      <c r="E126" s="194"/>
      <c r="F126" s="194"/>
      <c r="G126" s="194"/>
      <c r="H126" s="194"/>
      <c r="I126" s="194"/>
      <c r="J126" s="196"/>
      <c r="K126" s="196"/>
      <c r="L126" s="196"/>
      <c r="M126" s="196"/>
      <c r="N126" s="196"/>
      <c r="O126" s="196"/>
      <c r="P126" s="197"/>
      <c r="Q126" s="197"/>
      <c r="R126" s="198"/>
      <c r="S126" s="196"/>
      <c r="T126" s="196"/>
      <c r="U126" s="196"/>
    </row>
    <row r="127" spans="1:21" s="167" customFormat="1" ht="10.5">
      <c r="A127" s="194"/>
      <c r="B127" s="195"/>
      <c r="C127" s="194"/>
      <c r="D127" s="194"/>
      <c r="E127" s="194"/>
      <c r="F127" s="194"/>
      <c r="G127" s="194"/>
      <c r="H127" s="194"/>
      <c r="I127" s="194"/>
      <c r="J127" s="196"/>
      <c r="K127" s="196"/>
      <c r="L127" s="196"/>
      <c r="M127" s="196"/>
      <c r="N127" s="196"/>
      <c r="O127" s="196"/>
      <c r="P127" s="197"/>
      <c r="Q127" s="197"/>
      <c r="R127" s="198"/>
      <c r="S127" s="196"/>
      <c r="T127" s="196"/>
      <c r="U127" s="196"/>
    </row>
    <row r="128" spans="1:21" s="167" customFormat="1" ht="10.5">
      <c r="A128" s="194"/>
      <c r="B128" s="195"/>
      <c r="C128" s="194"/>
      <c r="D128" s="194"/>
      <c r="E128" s="194"/>
      <c r="F128" s="194"/>
      <c r="G128" s="194"/>
      <c r="H128" s="194"/>
      <c r="I128" s="194"/>
      <c r="J128" s="196"/>
      <c r="K128" s="196"/>
      <c r="L128" s="196"/>
      <c r="M128" s="196"/>
      <c r="N128" s="196"/>
      <c r="O128" s="196"/>
      <c r="P128" s="197"/>
      <c r="Q128" s="197"/>
      <c r="R128" s="198"/>
      <c r="S128" s="196"/>
      <c r="T128" s="196"/>
      <c r="U128" s="196"/>
    </row>
    <row r="129" spans="1:21" s="167" customFormat="1" ht="10.5">
      <c r="A129" s="194"/>
      <c r="B129" s="195"/>
      <c r="C129" s="194"/>
      <c r="D129" s="194"/>
      <c r="E129" s="194"/>
      <c r="F129" s="194"/>
      <c r="G129" s="194"/>
      <c r="H129" s="194"/>
      <c r="I129" s="194"/>
      <c r="J129" s="196"/>
      <c r="K129" s="196"/>
      <c r="L129" s="196"/>
      <c r="M129" s="196"/>
      <c r="N129" s="196"/>
      <c r="O129" s="196"/>
      <c r="P129" s="197"/>
      <c r="Q129" s="197"/>
      <c r="R129" s="198"/>
      <c r="S129" s="196"/>
      <c r="T129" s="196"/>
      <c r="U129" s="196"/>
    </row>
    <row r="130" spans="1:21" s="167" customFormat="1" ht="10.5">
      <c r="A130" s="194"/>
      <c r="B130" s="195"/>
      <c r="C130" s="194"/>
      <c r="D130" s="194"/>
      <c r="E130" s="194"/>
      <c r="F130" s="194"/>
      <c r="G130" s="194"/>
      <c r="H130" s="194"/>
      <c r="I130" s="194"/>
      <c r="J130" s="196"/>
      <c r="K130" s="196"/>
      <c r="L130" s="196"/>
      <c r="M130" s="196"/>
      <c r="N130" s="196"/>
      <c r="O130" s="196"/>
      <c r="P130" s="197"/>
      <c r="Q130" s="197"/>
      <c r="R130" s="198"/>
      <c r="S130" s="196"/>
      <c r="T130" s="196"/>
      <c r="U130" s="196"/>
    </row>
    <row r="131" spans="1:21" s="167" customFormat="1" ht="10.5">
      <c r="A131" s="194"/>
      <c r="B131" s="195"/>
      <c r="C131" s="194"/>
      <c r="D131" s="194"/>
      <c r="E131" s="194"/>
      <c r="F131" s="194"/>
      <c r="G131" s="194"/>
      <c r="H131" s="194"/>
      <c r="I131" s="194"/>
      <c r="J131" s="196"/>
      <c r="K131" s="196"/>
      <c r="L131" s="196"/>
      <c r="M131" s="196"/>
      <c r="N131" s="196"/>
      <c r="O131" s="196"/>
      <c r="P131" s="197"/>
      <c r="Q131" s="197"/>
      <c r="R131" s="198"/>
      <c r="S131" s="196"/>
      <c r="T131" s="196"/>
      <c r="U131" s="196"/>
    </row>
    <row r="132" spans="1:21" s="167" customFormat="1" ht="10.5">
      <c r="A132" s="194"/>
      <c r="B132" s="195"/>
      <c r="C132" s="194"/>
      <c r="D132" s="194"/>
      <c r="E132" s="194"/>
      <c r="F132" s="194"/>
      <c r="G132" s="194"/>
      <c r="H132" s="194"/>
      <c r="I132" s="194"/>
      <c r="J132" s="196"/>
      <c r="K132" s="196"/>
      <c r="L132" s="196"/>
      <c r="M132" s="196"/>
      <c r="N132" s="196"/>
      <c r="O132" s="196"/>
      <c r="P132" s="197"/>
      <c r="Q132" s="197"/>
      <c r="R132" s="198"/>
      <c r="S132" s="196"/>
      <c r="T132" s="196"/>
      <c r="U132" s="196"/>
    </row>
    <row r="133" spans="1:21" s="167" customFormat="1" ht="10.5">
      <c r="A133" s="194"/>
      <c r="B133" s="195"/>
      <c r="C133" s="194"/>
      <c r="D133" s="194"/>
      <c r="E133" s="194"/>
      <c r="F133" s="194"/>
      <c r="G133" s="194"/>
      <c r="H133" s="194"/>
      <c r="I133" s="194"/>
      <c r="J133" s="196"/>
      <c r="K133" s="196"/>
      <c r="L133" s="196"/>
      <c r="M133" s="196"/>
      <c r="N133" s="196"/>
      <c r="O133" s="196"/>
      <c r="P133" s="197"/>
      <c r="Q133" s="197"/>
      <c r="R133" s="198"/>
      <c r="S133" s="196"/>
      <c r="T133" s="196"/>
      <c r="U133" s="196"/>
    </row>
    <row r="134" spans="1:21" s="167" customFormat="1" ht="10.5">
      <c r="A134" s="194"/>
      <c r="B134" s="195"/>
      <c r="C134" s="194"/>
      <c r="D134" s="194"/>
      <c r="E134" s="194"/>
      <c r="F134" s="194"/>
      <c r="G134" s="194"/>
      <c r="H134" s="194"/>
      <c r="I134" s="194"/>
      <c r="J134" s="196"/>
      <c r="K134" s="196"/>
      <c r="L134" s="196"/>
      <c r="M134" s="196"/>
      <c r="N134" s="196"/>
      <c r="O134" s="196"/>
      <c r="P134" s="197"/>
      <c r="Q134" s="197"/>
      <c r="R134" s="198"/>
      <c r="S134" s="196"/>
      <c r="T134" s="196"/>
      <c r="U134" s="196"/>
    </row>
    <row r="135" spans="1:21" s="167" customFormat="1" ht="10.5">
      <c r="A135" s="194"/>
      <c r="B135" s="195"/>
      <c r="C135" s="194"/>
      <c r="D135" s="194"/>
      <c r="E135" s="194"/>
      <c r="F135" s="194"/>
      <c r="G135" s="194"/>
      <c r="H135" s="194"/>
      <c r="I135" s="194"/>
      <c r="J135" s="196"/>
      <c r="K135" s="196"/>
      <c r="L135" s="196"/>
      <c r="M135" s="196"/>
      <c r="N135" s="196"/>
      <c r="O135" s="196"/>
      <c r="P135" s="198"/>
      <c r="Q135" s="198"/>
      <c r="R135" s="198"/>
      <c r="S135" s="196"/>
      <c r="T135" s="196"/>
      <c r="U135" s="196"/>
    </row>
    <row r="136" spans="1:21" s="167" customFormat="1" ht="10.5">
      <c r="A136" s="194"/>
      <c r="B136" s="195"/>
      <c r="C136" s="194"/>
      <c r="D136" s="194"/>
      <c r="E136" s="194"/>
      <c r="F136" s="194"/>
      <c r="G136" s="194"/>
      <c r="H136" s="194"/>
      <c r="I136" s="194"/>
      <c r="J136" s="196"/>
      <c r="K136" s="196"/>
      <c r="L136" s="196"/>
      <c r="M136" s="196"/>
      <c r="N136" s="196"/>
      <c r="O136" s="196"/>
      <c r="P136" s="198"/>
      <c r="Q136" s="198"/>
      <c r="R136" s="198"/>
      <c r="S136" s="196"/>
      <c r="T136" s="196"/>
      <c r="U136" s="196"/>
    </row>
    <row r="137" spans="1:21" s="167" customFormat="1" ht="10.5">
      <c r="A137" s="194"/>
      <c r="B137" s="195"/>
      <c r="C137" s="194"/>
      <c r="D137" s="194"/>
      <c r="E137" s="194"/>
      <c r="F137" s="194"/>
      <c r="G137" s="194"/>
      <c r="H137" s="194"/>
      <c r="I137" s="194"/>
      <c r="J137" s="196"/>
      <c r="K137" s="196"/>
      <c r="L137" s="196"/>
      <c r="M137" s="196"/>
      <c r="N137" s="196"/>
      <c r="O137" s="196"/>
      <c r="P137" s="198"/>
      <c r="Q137" s="198"/>
      <c r="R137" s="198"/>
      <c r="S137" s="196"/>
      <c r="T137" s="196"/>
      <c r="U137" s="196"/>
    </row>
    <row r="138" spans="1:21" s="167" customFormat="1" ht="10.5">
      <c r="A138" s="194"/>
      <c r="B138" s="195"/>
      <c r="C138" s="194"/>
      <c r="D138" s="194"/>
      <c r="E138" s="194"/>
      <c r="F138" s="194"/>
      <c r="G138" s="194"/>
      <c r="H138" s="194"/>
      <c r="I138" s="194"/>
      <c r="J138" s="196"/>
      <c r="K138" s="196"/>
      <c r="L138" s="196"/>
      <c r="M138" s="196"/>
      <c r="N138" s="196"/>
      <c r="O138" s="196"/>
      <c r="P138" s="198"/>
      <c r="Q138" s="198"/>
      <c r="R138" s="198"/>
      <c r="S138" s="196"/>
      <c r="T138" s="196"/>
      <c r="U138" s="196"/>
    </row>
    <row r="139" spans="1:21" s="167" customFormat="1" ht="10.5">
      <c r="A139" s="194"/>
      <c r="B139" s="195"/>
      <c r="C139" s="194"/>
      <c r="D139" s="194"/>
      <c r="E139" s="194"/>
      <c r="F139" s="194"/>
      <c r="G139" s="194"/>
      <c r="H139" s="194"/>
      <c r="I139" s="194"/>
      <c r="J139" s="196"/>
      <c r="K139" s="196"/>
      <c r="L139" s="196"/>
      <c r="M139" s="196"/>
      <c r="N139" s="196"/>
      <c r="O139" s="196"/>
      <c r="P139" s="198"/>
      <c r="Q139" s="198"/>
      <c r="R139" s="198"/>
      <c r="S139" s="196"/>
      <c r="T139" s="196"/>
      <c r="U139" s="196"/>
    </row>
    <row r="140" spans="1:21" s="167" customFormat="1" ht="10.5">
      <c r="A140" s="194"/>
      <c r="B140" s="195"/>
      <c r="C140" s="194"/>
      <c r="D140" s="194"/>
      <c r="E140" s="194"/>
      <c r="F140" s="194"/>
      <c r="G140" s="194"/>
      <c r="H140" s="194"/>
      <c r="I140" s="194"/>
      <c r="J140" s="196"/>
      <c r="K140" s="196"/>
      <c r="L140" s="196"/>
      <c r="M140" s="196"/>
      <c r="N140" s="196"/>
      <c r="O140" s="196"/>
      <c r="P140" s="198"/>
      <c r="Q140" s="198"/>
      <c r="R140" s="198"/>
      <c r="S140" s="196"/>
      <c r="T140" s="196"/>
      <c r="U140" s="196"/>
    </row>
    <row r="141" spans="1:21" s="167" customFormat="1" ht="10.5">
      <c r="A141" s="194"/>
      <c r="B141" s="195"/>
      <c r="C141" s="194"/>
      <c r="D141" s="194"/>
      <c r="E141" s="194"/>
      <c r="F141" s="194"/>
      <c r="G141" s="194"/>
      <c r="H141" s="194"/>
      <c r="I141" s="194"/>
      <c r="J141" s="196"/>
      <c r="K141" s="196"/>
      <c r="L141" s="196"/>
      <c r="M141" s="196"/>
      <c r="N141" s="196"/>
      <c r="O141" s="196"/>
      <c r="P141" s="198"/>
      <c r="Q141" s="198"/>
      <c r="R141" s="198"/>
      <c r="S141" s="196"/>
      <c r="T141" s="196"/>
      <c r="U141" s="196"/>
    </row>
    <row r="142" spans="1:21" s="167" customFormat="1" ht="10.5">
      <c r="A142" s="194"/>
      <c r="B142" s="195"/>
      <c r="C142" s="194"/>
      <c r="D142" s="194"/>
      <c r="E142" s="194"/>
      <c r="F142" s="194"/>
      <c r="G142" s="194"/>
      <c r="H142" s="194"/>
      <c r="I142" s="194"/>
      <c r="J142" s="196"/>
      <c r="K142" s="196"/>
      <c r="L142" s="196"/>
      <c r="M142" s="196"/>
      <c r="N142" s="196"/>
      <c r="O142" s="196"/>
      <c r="P142" s="198"/>
      <c r="Q142" s="198"/>
      <c r="R142" s="198"/>
      <c r="S142" s="196"/>
      <c r="T142" s="196"/>
      <c r="U142" s="196"/>
    </row>
    <row r="143" spans="1:21" s="167" customFormat="1" ht="10.5">
      <c r="A143" s="194"/>
      <c r="B143" s="195"/>
      <c r="C143" s="194"/>
      <c r="D143" s="194"/>
      <c r="E143" s="194"/>
      <c r="F143" s="194"/>
      <c r="G143" s="194"/>
      <c r="H143" s="194"/>
      <c r="I143" s="194"/>
      <c r="J143" s="196"/>
      <c r="K143" s="196"/>
      <c r="L143" s="196"/>
      <c r="M143" s="196"/>
      <c r="N143" s="196"/>
      <c r="O143" s="196"/>
      <c r="P143" s="198"/>
      <c r="Q143" s="198"/>
      <c r="R143" s="198"/>
      <c r="S143" s="196"/>
      <c r="T143" s="196"/>
      <c r="U143" s="196"/>
    </row>
    <row r="144" spans="1:21" s="167" customFormat="1" ht="10.5">
      <c r="A144" s="194"/>
      <c r="B144" s="195"/>
      <c r="C144" s="194"/>
      <c r="D144" s="194"/>
      <c r="E144" s="194"/>
      <c r="F144" s="194"/>
      <c r="G144" s="194"/>
      <c r="H144" s="194"/>
      <c r="I144" s="194"/>
      <c r="J144" s="196"/>
      <c r="K144" s="196"/>
      <c r="L144" s="196"/>
      <c r="M144" s="196"/>
      <c r="N144" s="196"/>
      <c r="O144" s="196"/>
      <c r="P144" s="198"/>
      <c r="Q144" s="198"/>
      <c r="R144" s="198"/>
      <c r="S144" s="196"/>
      <c r="T144" s="196"/>
      <c r="U144" s="196"/>
    </row>
    <row r="145" spans="1:21" s="167" customFormat="1" ht="10.5">
      <c r="A145" s="194"/>
      <c r="B145" s="195"/>
      <c r="C145" s="194"/>
      <c r="D145" s="194"/>
      <c r="E145" s="194"/>
      <c r="F145" s="194"/>
      <c r="G145" s="194"/>
      <c r="H145" s="194"/>
      <c r="I145" s="194"/>
      <c r="J145" s="196"/>
      <c r="K145" s="196"/>
      <c r="L145" s="196"/>
      <c r="M145" s="196"/>
      <c r="N145" s="196"/>
      <c r="O145" s="196"/>
      <c r="P145" s="198"/>
      <c r="Q145" s="198"/>
      <c r="R145" s="198"/>
      <c r="S145" s="196"/>
      <c r="T145" s="196"/>
      <c r="U145" s="196"/>
    </row>
    <row r="146" spans="1:21" s="167" customFormat="1" ht="10.5">
      <c r="A146" s="194"/>
      <c r="B146" s="195"/>
      <c r="C146" s="194"/>
      <c r="D146" s="194"/>
      <c r="E146" s="194"/>
      <c r="F146" s="194"/>
      <c r="G146" s="194"/>
      <c r="H146" s="194"/>
      <c r="I146" s="194"/>
      <c r="J146" s="196"/>
      <c r="K146" s="196"/>
      <c r="L146" s="196"/>
      <c r="M146" s="196"/>
      <c r="N146" s="196"/>
      <c r="O146" s="196"/>
      <c r="P146" s="198"/>
      <c r="Q146" s="198"/>
      <c r="R146" s="198"/>
      <c r="S146" s="196"/>
      <c r="T146" s="196"/>
      <c r="U146" s="196"/>
    </row>
    <row r="147" spans="1:21" s="167" customFormat="1" ht="10.5">
      <c r="A147" s="194"/>
      <c r="B147" s="195"/>
      <c r="C147" s="194"/>
      <c r="D147" s="194"/>
      <c r="E147" s="194"/>
      <c r="F147" s="194"/>
      <c r="G147" s="194"/>
      <c r="H147" s="194"/>
      <c r="I147" s="194"/>
      <c r="J147" s="196"/>
      <c r="K147" s="196"/>
      <c r="L147" s="196"/>
      <c r="M147" s="196"/>
      <c r="N147" s="196"/>
      <c r="O147" s="196"/>
      <c r="P147" s="198"/>
      <c r="Q147" s="198"/>
      <c r="R147" s="198"/>
      <c r="S147" s="196"/>
      <c r="T147" s="196"/>
      <c r="U147" s="196"/>
    </row>
    <row r="148" spans="1:21" s="167" customFormat="1" ht="10.5">
      <c r="A148" s="194"/>
      <c r="B148" s="195"/>
      <c r="C148" s="194"/>
      <c r="D148" s="194"/>
      <c r="E148" s="194"/>
      <c r="F148" s="194"/>
      <c r="G148" s="194"/>
      <c r="H148" s="194"/>
      <c r="I148" s="194"/>
      <c r="J148" s="196"/>
      <c r="K148" s="196"/>
      <c r="L148" s="196"/>
      <c r="M148" s="196"/>
      <c r="N148" s="196"/>
      <c r="O148" s="196"/>
      <c r="P148" s="198"/>
      <c r="Q148" s="198"/>
      <c r="R148" s="198"/>
      <c r="S148" s="196"/>
      <c r="T148" s="196"/>
      <c r="U148" s="196"/>
    </row>
    <row r="149" spans="1:21" s="167" customFormat="1" ht="10.5">
      <c r="A149" s="194"/>
      <c r="B149" s="195"/>
      <c r="C149" s="194"/>
      <c r="D149" s="194"/>
      <c r="E149" s="194"/>
      <c r="F149" s="194"/>
      <c r="G149" s="194"/>
      <c r="H149" s="194"/>
      <c r="I149" s="194"/>
      <c r="J149" s="196"/>
      <c r="K149" s="196"/>
      <c r="L149" s="196"/>
      <c r="M149" s="196"/>
      <c r="N149" s="196"/>
      <c r="O149" s="196"/>
      <c r="P149" s="198"/>
      <c r="Q149" s="198"/>
      <c r="R149" s="198"/>
      <c r="S149" s="196"/>
      <c r="T149" s="196"/>
      <c r="U149" s="196"/>
    </row>
    <row r="150" spans="1:21" s="167" customFormat="1" ht="10.5">
      <c r="A150" s="194"/>
      <c r="B150" s="195"/>
      <c r="C150" s="194"/>
      <c r="D150" s="194"/>
      <c r="E150" s="194"/>
      <c r="F150" s="194"/>
      <c r="G150" s="194"/>
      <c r="H150" s="194"/>
      <c r="I150" s="194"/>
      <c r="J150" s="196"/>
      <c r="K150" s="196"/>
      <c r="L150" s="196"/>
      <c r="M150" s="196"/>
      <c r="N150" s="196"/>
      <c r="O150" s="196"/>
      <c r="P150" s="198"/>
      <c r="Q150" s="198"/>
      <c r="R150" s="198"/>
      <c r="S150" s="196"/>
      <c r="T150" s="196"/>
      <c r="U150" s="196"/>
    </row>
    <row r="151" spans="1:21" s="167" customFormat="1" ht="10.5">
      <c r="A151" s="194"/>
      <c r="B151" s="195"/>
      <c r="C151" s="194"/>
      <c r="D151" s="194"/>
      <c r="E151" s="194"/>
      <c r="F151" s="194"/>
      <c r="G151" s="194"/>
      <c r="H151" s="194"/>
      <c r="I151" s="194"/>
      <c r="J151" s="196"/>
      <c r="K151" s="196"/>
      <c r="L151" s="196"/>
      <c r="M151" s="196"/>
      <c r="N151" s="196"/>
      <c r="O151" s="196"/>
      <c r="P151" s="198"/>
      <c r="Q151" s="198"/>
      <c r="R151" s="198"/>
      <c r="S151" s="196"/>
      <c r="T151" s="196"/>
      <c r="U151" s="196"/>
    </row>
    <row r="152" spans="1:21" s="167" customFormat="1" ht="10.5">
      <c r="A152" s="194"/>
      <c r="B152" s="195"/>
      <c r="C152" s="194"/>
      <c r="D152" s="194"/>
      <c r="E152" s="194"/>
      <c r="F152" s="194"/>
      <c r="G152" s="194"/>
      <c r="H152" s="194"/>
      <c r="I152" s="194"/>
      <c r="J152" s="196"/>
      <c r="K152" s="196"/>
      <c r="L152" s="196"/>
      <c r="M152" s="196"/>
      <c r="N152" s="196"/>
      <c r="O152" s="196"/>
      <c r="P152" s="198"/>
      <c r="Q152" s="198"/>
      <c r="R152" s="198"/>
      <c r="S152" s="196"/>
      <c r="T152" s="196"/>
      <c r="U152" s="196"/>
    </row>
    <row r="153" spans="1:21" s="167" customFormat="1" ht="10.5">
      <c r="A153" s="194"/>
      <c r="B153" s="195"/>
      <c r="C153" s="194"/>
      <c r="D153" s="194"/>
      <c r="E153" s="194"/>
      <c r="F153" s="194"/>
      <c r="G153" s="194"/>
      <c r="H153" s="194"/>
      <c r="I153" s="194"/>
      <c r="J153" s="196"/>
      <c r="K153" s="196"/>
      <c r="L153" s="196"/>
      <c r="M153" s="196"/>
      <c r="N153" s="196"/>
      <c r="O153" s="196"/>
      <c r="P153" s="198"/>
      <c r="Q153" s="198"/>
      <c r="R153" s="198"/>
      <c r="S153" s="196"/>
      <c r="T153" s="196"/>
      <c r="U153" s="196"/>
    </row>
    <row r="154" spans="1:21" s="167" customFormat="1" ht="10.5">
      <c r="A154" s="194"/>
      <c r="B154" s="195"/>
      <c r="C154" s="194"/>
      <c r="D154" s="194"/>
      <c r="E154" s="194"/>
      <c r="F154" s="194"/>
      <c r="G154" s="194"/>
      <c r="H154" s="194"/>
      <c r="I154" s="194"/>
      <c r="J154" s="196"/>
      <c r="K154" s="196"/>
      <c r="L154" s="196"/>
      <c r="M154" s="196"/>
      <c r="N154" s="196"/>
      <c r="O154" s="196"/>
      <c r="P154" s="198"/>
      <c r="Q154" s="198"/>
      <c r="R154" s="198"/>
      <c r="S154" s="196"/>
      <c r="T154" s="196"/>
      <c r="U154" s="196"/>
    </row>
    <row r="155" spans="1:21" s="167" customFormat="1" ht="10.5">
      <c r="A155" s="194"/>
      <c r="B155" s="195"/>
      <c r="C155" s="194"/>
      <c r="D155" s="194"/>
      <c r="E155" s="194"/>
      <c r="F155" s="194"/>
      <c r="G155" s="194"/>
      <c r="H155" s="194"/>
      <c r="I155" s="194"/>
      <c r="J155" s="196"/>
      <c r="K155" s="196"/>
      <c r="L155" s="196"/>
      <c r="M155" s="196"/>
      <c r="N155" s="196"/>
      <c r="O155" s="196"/>
      <c r="P155" s="198"/>
      <c r="Q155" s="198"/>
      <c r="R155" s="198"/>
      <c r="S155" s="196"/>
      <c r="T155" s="196"/>
      <c r="U155" s="196"/>
    </row>
    <row r="156" spans="1:21" s="167" customFormat="1" ht="10.5">
      <c r="A156" s="194"/>
      <c r="B156" s="195"/>
      <c r="C156" s="194"/>
      <c r="D156" s="194"/>
      <c r="E156" s="194"/>
      <c r="F156" s="194"/>
      <c r="G156" s="194"/>
      <c r="H156" s="194"/>
      <c r="I156" s="194"/>
      <c r="J156" s="196"/>
      <c r="K156" s="196"/>
      <c r="L156" s="196"/>
      <c r="M156" s="196"/>
      <c r="N156" s="196"/>
      <c r="O156" s="196"/>
      <c r="P156" s="198"/>
      <c r="Q156" s="198"/>
      <c r="R156" s="198"/>
      <c r="S156" s="196"/>
      <c r="T156" s="196"/>
      <c r="U156" s="196"/>
    </row>
    <row r="157" spans="1:21" s="167" customFormat="1" ht="10.5">
      <c r="A157" s="194"/>
      <c r="B157" s="195"/>
      <c r="C157" s="194"/>
      <c r="D157" s="194"/>
      <c r="E157" s="194"/>
      <c r="F157" s="194"/>
      <c r="G157" s="194"/>
      <c r="H157" s="194"/>
      <c r="I157" s="194"/>
      <c r="J157" s="196"/>
      <c r="K157" s="196"/>
      <c r="L157" s="196"/>
      <c r="M157" s="196"/>
      <c r="N157" s="196"/>
      <c r="O157" s="196"/>
      <c r="P157" s="198"/>
      <c r="Q157" s="198"/>
      <c r="R157" s="198"/>
      <c r="S157" s="196"/>
      <c r="T157" s="196"/>
      <c r="U157" s="196"/>
    </row>
    <row r="158" spans="1:21" s="167" customFormat="1" ht="10.5">
      <c r="A158" s="194"/>
      <c r="B158" s="195"/>
      <c r="C158" s="194"/>
      <c r="D158" s="194"/>
      <c r="E158" s="194"/>
      <c r="F158" s="194"/>
      <c r="G158" s="194"/>
      <c r="H158" s="194"/>
      <c r="I158" s="194"/>
      <c r="J158" s="196"/>
      <c r="K158" s="196"/>
      <c r="L158" s="196"/>
      <c r="M158" s="196"/>
      <c r="N158" s="196"/>
      <c r="O158" s="196"/>
      <c r="P158" s="198"/>
      <c r="Q158" s="198"/>
      <c r="R158" s="198"/>
      <c r="S158" s="196"/>
      <c r="T158" s="196"/>
      <c r="U158" s="196"/>
    </row>
    <row r="159" spans="1:21" s="167" customFormat="1" ht="10.5">
      <c r="A159" s="194"/>
      <c r="B159" s="195"/>
      <c r="C159" s="194"/>
      <c r="D159" s="194"/>
      <c r="E159" s="194"/>
      <c r="F159" s="194"/>
      <c r="G159" s="194"/>
      <c r="H159" s="194"/>
      <c r="I159" s="194"/>
      <c r="J159" s="196"/>
      <c r="K159" s="196"/>
      <c r="L159" s="196"/>
      <c r="M159" s="196"/>
      <c r="N159" s="196"/>
      <c r="O159" s="196"/>
      <c r="P159" s="198"/>
      <c r="Q159" s="198"/>
      <c r="R159" s="198"/>
      <c r="S159" s="196"/>
      <c r="T159" s="196"/>
      <c r="U159" s="196"/>
    </row>
    <row r="160" spans="1:21" s="167" customFormat="1" ht="10.5">
      <c r="A160" s="194"/>
      <c r="B160" s="195"/>
      <c r="C160" s="194"/>
      <c r="D160" s="194"/>
      <c r="E160" s="194"/>
      <c r="F160" s="194"/>
      <c r="G160" s="194"/>
      <c r="H160" s="194"/>
      <c r="I160" s="194"/>
      <c r="J160" s="196"/>
      <c r="K160" s="196"/>
      <c r="L160" s="196"/>
      <c r="M160" s="196"/>
      <c r="N160" s="196"/>
      <c r="O160" s="196"/>
      <c r="P160" s="198"/>
      <c r="Q160" s="198"/>
      <c r="R160" s="198"/>
      <c r="S160" s="196"/>
      <c r="T160" s="196"/>
      <c r="U160" s="196"/>
    </row>
    <row r="161" spans="1:21" s="167" customFormat="1" ht="10.5">
      <c r="A161" s="194"/>
      <c r="B161" s="195"/>
      <c r="C161" s="194"/>
      <c r="D161" s="194"/>
      <c r="E161" s="194"/>
      <c r="F161" s="194"/>
      <c r="G161" s="194"/>
      <c r="H161" s="194"/>
      <c r="I161" s="194"/>
      <c r="J161" s="196"/>
      <c r="K161" s="196"/>
      <c r="L161" s="196"/>
      <c r="M161" s="196"/>
      <c r="N161" s="196"/>
      <c r="O161" s="196"/>
      <c r="P161" s="198"/>
      <c r="Q161" s="198"/>
      <c r="R161" s="198"/>
      <c r="S161" s="196"/>
      <c r="T161" s="196"/>
      <c r="U161" s="196"/>
    </row>
    <row r="162" spans="1:21" s="167" customFormat="1" ht="10.5">
      <c r="A162" s="194"/>
      <c r="B162" s="195"/>
      <c r="C162" s="194"/>
      <c r="D162" s="194"/>
      <c r="E162" s="194"/>
      <c r="F162" s="194"/>
      <c r="G162" s="194"/>
      <c r="H162" s="194"/>
      <c r="I162" s="194"/>
      <c r="J162" s="196"/>
      <c r="K162" s="196"/>
      <c r="L162" s="196"/>
      <c r="M162" s="196"/>
      <c r="N162" s="196"/>
      <c r="O162" s="196"/>
      <c r="P162" s="198"/>
      <c r="Q162" s="198"/>
      <c r="R162" s="198"/>
      <c r="S162" s="196"/>
      <c r="T162" s="196"/>
      <c r="U162" s="196"/>
    </row>
    <row r="163" spans="1:21" s="167" customFormat="1" ht="10.5">
      <c r="A163" s="194"/>
      <c r="B163" s="195"/>
      <c r="C163" s="194"/>
      <c r="D163" s="194"/>
      <c r="E163" s="194"/>
      <c r="F163" s="194"/>
      <c r="G163" s="194"/>
      <c r="H163" s="194"/>
      <c r="I163" s="194"/>
      <c r="J163" s="196"/>
      <c r="K163" s="196"/>
      <c r="L163" s="196"/>
      <c r="M163" s="196"/>
      <c r="N163" s="196"/>
      <c r="O163" s="196"/>
      <c r="P163" s="198"/>
      <c r="Q163" s="198"/>
      <c r="R163" s="198"/>
      <c r="S163" s="196"/>
      <c r="T163" s="196"/>
      <c r="U163" s="196"/>
    </row>
    <row r="164" spans="1:21" s="167" customFormat="1" ht="10.5">
      <c r="A164" s="194"/>
      <c r="B164" s="195"/>
      <c r="C164" s="194"/>
      <c r="D164" s="194"/>
      <c r="E164" s="194"/>
      <c r="F164" s="194"/>
      <c r="G164" s="194"/>
      <c r="H164" s="194"/>
      <c r="I164" s="194"/>
      <c r="J164" s="196"/>
      <c r="K164" s="196"/>
      <c r="L164" s="196"/>
      <c r="M164" s="196"/>
      <c r="N164" s="196"/>
      <c r="O164" s="196"/>
      <c r="P164" s="198"/>
      <c r="Q164" s="198"/>
      <c r="R164" s="198"/>
      <c r="S164" s="196"/>
      <c r="T164" s="196"/>
      <c r="U164" s="196"/>
    </row>
    <row r="165" spans="1:21" s="167" customFormat="1" ht="10.5">
      <c r="A165" s="194"/>
      <c r="B165" s="195"/>
      <c r="C165" s="194"/>
      <c r="D165" s="194"/>
      <c r="E165" s="194"/>
      <c r="F165" s="194"/>
      <c r="G165" s="194"/>
      <c r="H165" s="194"/>
      <c r="I165" s="194"/>
      <c r="J165" s="196"/>
      <c r="K165" s="196"/>
      <c r="L165" s="196"/>
      <c r="M165" s="196"/>
      <c r="N165" s="196"/>
      <c r="O165" s="196"/>
      <c r="P165" s="198"/>
      <c r="Q165" s="198"/>
      <c r="R165" s="198"/>
      <c r="S165" s="196"/>
      <c r="T165" s="196"/>
      <c r="U165" s="196"/>
    </row>
    <row r="166" spans="1:21" s="167" customFormat="1" ht="10.5">
      <c r="A166" s="194"/>
      <c r="B166" s="195"/>
      <c r="C166" s="194"/>
      <c r="D166" s="194"/>
      <c r="E166" s="194"/>
      <c r="F166" s="194"/>
      <c r="G166" s="194"/>
      <c r="H166" s="194"/>
      <c r="I166" s="194"/>
      <c r="J166" s="196"/>
      <c r="K166" s="196"/>
      <c r="L166" s="196"/>
      <c r="M166" s="196"/>
      <c r="N166" s="196"/>
      <c r="O166" s="196"/>
      <c r="P166" s="198"/>
      <c r="Q166" s="198"/>
      <c r="R166" s="198"/>
      <c r="S166" s="196"/>
      <c r="T166" s="196"/>
      <c r="U166" s="196"/>
    </row>
    <row r="167" spans="1:21" s="167" customFormat="1" ht="10.5">
      <c r="A167" s="194"/>
      <c r="B167" s="195"/>
      <c r="C167" s="194"/>
      <c r="D167" s="194"/>
      <c r="E167" s="194"/>
      <c r="F167" s="194"/>
      <c r="G167" s="194"/>
      <c r="H167" s="194"/>
      <c r="I167" s="194"/>
      <c r="J167" s="196"/>
      <c r="K167" s="196"/>
      <c r="L167" s="196"/>
      <c r="M167" s="196"/>
      <c r="N167" s="196"/>
      <c r="O167" s="196"/>
      <c r="P167" s="198"/>
      <c r="Q167" s="198"/>
      <c r="R167" s="198"/>
      <c r="S167" s="196"/>
      <c r="T167" s="196"/>
      <c r="U167" s="196"/>
    </row>
    <row r="168" spans="1:21" s="167" customFormat="1" ht="10.5">
      <c r="A168" s="194"/>
      <c r="B168" s="195"/>
      <c r="C168" s="194"/>
      <c r="D168" s="194"/>
      <c r="E168" s="194"/>
      <c r="F168" s="194"/>
      <c r="G168" s="194"/>
      <c r="H168" s="194"/>
      <c r="I168" s="194"/>
      <c r="J168" s="196"/>
      <c r="K168" s="196"/>
      <c r="L168" s="196"/>
      <c r="M168" s="196"/>
      <c r="N168" s="196"/>
      <c r="O168" s="196"/>
      <c r="P168" s="198"/>
      <c r="Q168" s="198"/>
      <c r="R168" s="198"/>
      <c r="S168" s="196"/>
      <c r="T168" s="196"/>
      <c r="U168" s="196"/>
    </row>
    <row r="169" spans="1:21" s="167" customFormat="1" ht="10.5">
      <c r="A169" s="194"/>
      <c r="B169" s="195"/>
      <c r="C169" s="194"/>
      <c r="D169" s="194"/>
      <c r="E169" s="194"/>
      <c r="F169" s="194"/>
      <c r="G169" s="194"/>
      <c r="H169" s="194"/>
      <c r="I169" s="194"/>
      <c r="J169" s="196"/>
      <c r="K169" s="196"/>
      <c r="L169" s="196"/>
      <c r="M169" s="196"/>
      <c r="N169" s="196"/>
      <c r="O169" s="196"/>
      <c r="P169" s="198"/>
      <c r="Q169" s="198"/>
      <c r="R169" s="198"/>
      <c r="S169" s="196"/>
      <c r="T169" s="196"/>
      <c r="U169" s="196"/>
    </row>
    <row r="170" spans="1:21" s="167" customFormat="1" ht="10.5">
      <c r="A170" s="194"/>
      <c r="B170" s="195"/>
      <c r="C170" s="194"/>
      <c r="D170" s="194"/>
      <c r="E170" s="194"/>
      <c r="F170" s="194"/>
      <c r="G170" s="194"/>
      <c r="H170" s="194"/>
      <c r="I170" s="194"/>
      <c r="J170" s="196"/>
      <c r="K170" s="196"/>
      <c r="L170" s="196"/>
      <c r="M170" s="196"/>
      <c r="N170" s="196"/>
      <c r="O170" s="196"/>
      <c r="P170" s="198"/>
      <c r="Q170" s="198"/>
      <c r="R170" s="198"/>
      <c r="S170" s="196"/>
      <c r="T170" s="196"/>
      <c r="U170" s="196"/>
    </row>
    <row r="171" spans="1:21" s="167" customFormat="1" ht="10.5">
      <c r="A171" s="194"/>
      <c r="B171" s="195"/>
      <c r="C171" s="194"/>
      <c r="D171" s="194"/>
      <c r="E171" s="194"/>
      <c r="F171" s="194"/>
      <c r="G171" s="194"/>
      <c r="H171" s="194"/>
      <c r="I171" s="194"/>
      <c r="J171" s="196"/>
      <c r="K171" s="196"/>
      <c r="L171" s="196"/>
      <c r="M171" s="196"/>
      <c r="N171" s="196"/>
      <c r="O171" s="196"/>
      <c r="P171" s="198"/>
      <c r="Q171" s="198"/>
      <c r="R171" s="198"/>
      <c r="S171" s="196"/>
      <c r="T171" s="196"/>
      <c r="U171" s="196"/>
    </row>
    <row r="172" spans="1:21" s="167" customFormat="1" ht="10.5">
      <c r="A172" s="194"/>
      <c r="B172" s="195"/>
      <c r="C172" s="194"/>
      <c r="D172" s="194"/>
      <c r="E172" s="194"/>
      <c r="F172" s="194"/>
      <c r="G172" s="194"/>
      <c r="H172" s="194"/>
      <c r="I172" s="194"/>
      <c r="J172" s="196"/>
      <c r="K172" s="196"/>
      <c r="L172" s="196"/>
      <c r="M172" s="196"/>
      <c r="N172" s="196"/>
      <c r="O172" s="196"/>
      <c r="P172" s="198"/>
      <c r="Q172" s="198"/>
      <c r="R172" s="198"/>
      <c r="S172" s="196"/>
      <c r="T172" s="196"/>
      <c r="U172" s="196"/>
    </row>
    <row r="173" spans="1:21" s="167" customFormat="1" ht="10.5">
      <c r="A173" s="194"/>
      <c r="B173" s="195"/>
      <c r="C173" s="194"/>
      <c r="D173" s="194"/>
      <c r="E173" s="194"/>
      <c r="F173" s="194"/>
      <c r="G173" s="194"/>
      <c r="H173" s="194"/>
      <c r="I173" s="194"/>
      <c r="J173" s="196"/>
      <c r="K173" s="196"/>
      <c r="L173" s="196"/>
      <c r="M173" s="196"/>
      <c r="N173" s="196"/>
      <c r="O173" s="196"/>
      <c r="P173" s="198"/>
      <c r="Q173" s="198"/>
      <c r="R173" s="198"/>
      <c r="S173" s="196"/>
      <c r="T173" s="196"/>
      <c r="U173" s="196"/>
    </row>
    <row r="174" spans="1:21" s="167" customFormat="1" ht="10.5">
      <c r="A174" s="194"/>
      <c r="B174" s="195"/>
      <c r="C174" s="194"/>
      <c r="D174" s="194"/>
      <c r="E174" s="194"/>
      <c r="F174" s="194"/>
      <c r="G174" s="194"/>
      <c r="H174" s="194"/>
      <c r="I174" s="194"/>
      <c r="J174" s="196"/>
      <c r="K174" s="196"/>
      <c r="L174" s="196"/>
      <c r="M174" s="196"/>
      <c r="N174" s="196"/>
      <c r="O174" s="196"/>
      <c r="P174" s="198"/>
      <c r="Q174" s="198"/>
      <c r="R174" s="198"/>
      <c r="S174" s="196"/>
      <c r="T174" s="196"/>
      <c r="U174" s="196"/>
    </row>
    <row r="175" spans="1:21" s="167" customFormat="1" ht="10.5">
      <c r="A175" s="194"/>
      <c r="B175" s="195"/>
      <c r="C175" s="194"/>
      <c r="D175" s="194"/>
      <c r="E175" s="194"/>
      <c r="F175" s="194"/>
      <c r="G175" s="194"/>
      <c r="H175" s="194"/>
      <c r="I175" s="194"/>
      <c r="J175" s="196"/>
      <c r="K175" s="196"/>
      <c r="L175" s="196"/>
      <c r="M175" s="196"/>
      <c r="N175" s="196"/>
      <c r="O175" s="196"/>
      <c r="P175" s="198"/>
      <c r="Q175" s="198"/>
      <c r="R175" s="198"/>
      <c r="S175" s="196"/>
      <c r="T175" s="196"/>
      <c r="U175" s="196"/>
    </row>
    <row r="176" spans="1:21" s="167" customFormat="1" ht="10.5">
      <c r="A176" s="194"/>
      <c r="B176" s="195"/>
      <c r="C176" s="194"/>
      <c r="D176" s="194"/>
      <c r="E176" s="194"/>
      <c r="F176" s="194"/>
      <c r="G176" s="194"/>
      <c r="H176" s="194"/>
      <c r="I176" s="194"/>
      <c r="J176" s="196"/>
      <c r="K176" s="196"/>
      <c r="L176" s="196"/>
      <c r="M176" s="196"/>
      <c r="N176" s="196"/>
      <c r="O176" s="196"/>
      <c r="P176" s="198"/>
      <c r="Q176" s="198"/>
      <c r="R176" s="198"/>
      <c r="S176" s="196"/>
      <c r="T176" s="196"/>
      <c r="U176" s="196"/>
    </row>
    <row r="177" spans="1:21" s="167" customFormat="1" ht="10.5">
      <c r="A177" s="194"/>
      <c r="B177" s="195"/>
      <c r="C177" s="194"/>
      <c r="D177" s="194"/>
      <c r="E177" s="194"/>
      <c r="F177" s="194"/>
      <c r="G177" s="194"/>
      <c r="H177" s="194"/>
      <c r="I177" s="194"/>
      <c r="J177" s="196"/>
      <c r="K177" s="196"/>
      <c r="L177" s="196"/>
      <c r="M177" s="196"/>
      <c r="N177" s="196"/>
      <c r="O177" s="196"/>
      <c r="P177" s="198"/>
      <c r="Q177" s="198"/>
      <c r="R177" s="198"/>
      <c r="S177" s="196"/>
      <c r="T177" s="196"/>
      <c r="U177" s="196"/>
    </row>
    <row r="178" spans="1:21" s="167" customFormat="1" ht="10.5">
      <c r="A178" s="194"/>
      <c r="B178" s="195"/>
      <c r="C178" s="194"/>
      <c r="D178" s="194"/>
      <c r="E178" s="194"/>
      <c r="F178" s="194"/>
      <c r="G178" s="194"/>
      <c r="H178" s="194"/>
      <c r="I178" s="194"/>
      <c r="J178" s="196"/>
      <c r="K178" s="196"/>
      <c r="L178" s="196"/>
      <c r="M178" s="196"/>
      <c r="N178" s="196"/>
      <c r="O178" s="196"/>
      <c r="P178" s="198"/>
      <c r="Q178" s="198"/>
      <c r="R178" s="198"/>
      <c r="S178" s="196"/>
      <c r="T178" s="196"/>
      <c r="U178" s="196"/>
    </row>
    <row r="179" spans="1:21" s="167" customFormat="1" ht="10.5">
      <c r="A179" s="194"/>
      <c r="B179" s="195"/>
      <c r="C179" s="194"/>
      <c r="D179" s="194"/>
      <c r="E179" s="194"/>
      <c r="F179" s="194"/>
      <c r="G179" s="194"/>
      <c r="H179" s="194"/>
      <c r="I179" s="194"/>
      <c r="J179" s="196"/>
      <c r="K179" s="196"/>
      <c r="L179" s="196"/>
      <c r="M179" s="196"/>
      <c r="N179" s="196"/>
      <c r="O179" s="196"/>
      <c r="P179" s="198"/>
      <c r="Q179" s="198"/>
      <c r="R179" s="198"/>
      <c r="S179" s="196"/>
      <c r="T179" s="196"/>
      <c r="U179" s="196"/>
    </row>
    <row r="180" spans="1:21" s="167" customFormat="1" ht="10.5">
      <c r="A180" s="194"/>
      <c r="B180" s="195"/>
      <c r="C180" s="194"/>
      <c r="D180" s="194"/>
      <c r="E180" s="194"/>
      <c r="F180" s="194"/>
      <c r="G180" s="194"/>
      <c r="H180" s="194"/>
      <c r="I180" s="194"/>
      <c r="J180" s="196"/>
      <c r="K180" s="196"/>
      <c r="L180" s="196"/>
      <c r="M180" s="196"/>
      <c r="N180" s="196"/>
      <c r="O180" s="196"/>
      <c r="P180" s="198"/>
      <c r="Q180" s="198"/>
      <c r="R180" s="198"/>
      <c r="S180" s="196"/>
      <c r="T180" s="196"/>
      <c r="U180" s="196"/>
    </row>
    <row r="181" spans="1:21" s="167" customFormat="1" ht="10.5">
      <c r="A181" s="194"/>
      <c r="B181" s="195"/>
      <c r="C181" s="194"/>
      <c r="D181" s="194"/>
      <c r="E181" s="194"/>
      <c r="F181" s="194"/>
      <c r="G181" s="194"/>
      <c r="H181" s="194"/>
      <c r="I181" s="194"/>
      <c r="J181" s="196"/>
      <c r="K181" s="196"/>
      <c r="L181" s="196"/>
      <c r="M181" s="196"/>
      <c r="N181" s="196"/>
      <c r="O181" s="196"/>
      <c r="P181" s="198"/>
      <c r="Q181" s="198"/>
      <c r="R181" s="198"/>
      <c r="S181" s="196"/>
      <c r="T181" s="196"/>
      <c r="U181" s="196"/>
    </row>
    <row r="182" spans="1:21" s="167" customFormat="1" ht="10.5">
      <c r="A182" s="194"/>
      <c r="B182" s="195"/>
      <c r="C182" s="194"/>
      <c r="D182" s="194"/>
      <c r="E182" s="194"/>
      <c r="F182" s="194"/>
      <c r="G182" s="194"/>
      <c r="H182" s="194"/>
      <c r="I182" s="194"/>
      <c r="J182" s="196"/>
      <c r="K182" s="196"/>
      <c r="L182" s="196"/>
      <c r="M182" s="196"/>
      <c r="N182" s="196"/>
      <c r="O182" s="196"/>
      <c r="P182" s="198"/>
      <c r="Q182" s="198"/>
      <c r="R182" s="198"/>
      <c r="S182" s="196"/>
      <c r="T182" s="196"/>
      <c r="U182" s="196"/>
    </row>
    <row r="183" spans="1:21" s="167" customFormat="1" ht="10.5">
      <c r="A183" s="194"/>
      <c r="B183" s="195"/>
      <c r="C183" s="194"/>
      <c r="D183" s="194"/>
      <c r="E183" s="194"/>
      <c r="F183" s="194"/>
      <c r="G183" s="194"/>
      <c r="H183" s="194"/>
      <c r="I183" s="194"/>
      <c r="J183" s="196"/>
      <c r="K183" s="196"/>
      <c r="L183" s="196"/>
      <c r="M183" s="196"/>
      <c r="N183" s="196"/>
      <c r="O183" s="196"/>
      <c r="P183" s="198"/>
      <c r="Q183" s="198"/>
      <c r="R183" s="198"/>
      <c r="S183" s="196"/>
      <c r="T183" s="196"/>
      <c r="U183" s="196"/>
    </row>
    <row r="184" spans="1:21" s="167" customFormat="1" ht="10.5">
      <c r="A184" s="194"/>
      <c r="B184" s="195"/>
      <c r="C184" s="194"/>
      <c r="D184" s="194"/>
      <c r="E184" s="194"/>
      <c r="F184" s="194"/>
      <c r="G184" s="194"/>
      <c r="H184" s="194"/>
      <c r="I184" s="194"/>
      <c r="J184" s="196"/>
      <c r="K184" s="196"/>
      <c r="L184" s="196"/>
      <c r="M184" s="196"/>
      <c r="N184" s="196"/>
      <c r="O184" s="196"/>
      <c r="P184" s="198"/>
      <c r="Q184" s="198"/>
      <c r="R184" s="198"/>
      <c r="S184" s="196"/>
      <c r="T184" s="196"/>
      <c r="U184" s="196"/>
    </row>
    <row r="185" spans="1:21" s="167" customFormat="1" ht="10.5">
      <c r="A185" s="194"/>
      <c r="B185" s="195"/>
      <c r="C185" s="194"/>
      <c r="D185" s="194"/>
      <c r="E185" s="194"/>
      <c r="F185" s="194"/>
      <c r="G185" s="194"/>
      <c r="H185" s="194"/>
      <c r="I185" s="194"/>
      <c r="J185" s="196"/>
      <c r="K185" s="196"/>
      <c r="L185" s="196"/>
      <c r="M185" s="196"/>
      <c r="N185" s="196"/>
      <c r="O185" s="196"/>
      <c r="P185" s="198"/>
      <c r="Q185" s="198"/>
      <c r="R185" s="198"/>
      <c r="S185" s="196"/>
      <c r="T185" s="196"/>
      <c r="U185" s="196"/>
    </row>
    <row r="186" spans="1:21" s="167" customFormat="1" ht="10.5">
      <c r="A186" s="194"/>
      <c r="B186" s="195"/>
      <c r="C186" s="194"/>
      <c r="D186" s="194"/>
      <c r="E186" s="194"/>
      <c r="F186" s="194"/>
      <c r="G186" s="194"/>
      <c r="H186" s="194"/>
      <c r="I186" s="194"/>
      <c r="J186" s="196"/>
      <c r="K186" s="196"/>
      <c r="L186" s="196"/>
      <c r="M186" s="196"/>
      <c r="N186" s="196"/>
      <c r="O186" s="196"/>
      <c r="P186" s="198"/>
      <c r="Q186" s="198"/>
      <c r="R186" s="198"/>
      <c r="S186" s="196"/>
      <c r="T186" s="196"/>
      <c r="U186" s="196"/>
    </row>
    <row r="187" spans="1:21" s="167" customFormat="1" ht="10.5">
      <c r="A187" s="194"/>
      <c r="B187" s="195"/>
      <c r="C187" s="194"/>
      <c r="D187" s="194"/>
      <c r="E187" s="194"/>
      <c r="F187" s="194"/>
      <c r="G187" s="194"/>
      <c r="H187" s="194"/>
      <c r="I187" s="194"/>
      <c r="J187" s="196"/>
      <c r="K187" s="196"/>
      <c r="L187" s="196"/>
      <c r="M187" s="196"/>
      <c r="N187" s="196"/>
      <c r="O187" s="196"/>
      <c r="P187" s="198"/>
      <c r="Q187" s="198"/>
      <c r="R187" s="198"/>
      <c r="S187" s="196"/>
      <c r="T187" s="196"/>
      <c r="U187" s="196"/>
    </row>
    <row r="188" spans="1:21" s="167" customFormat="1" ht="10.5">
      <c r="A188" s="194"/>
      <c r="B188" s="195"/>
      <c r="C188" s="194"/>
      <c r="D188" s="194"/>
      <c r="E188" s="194"/>
      <c r="F188" s="194"/>
      <c r="G188" s="194"/>
      <c r="H188" s="194"/>
      <c r="I188" s="194"/>
      <c r="J188" s="196"/>
      <c r="K188" s="196"/>
      <c r="L188" s="196"/>
      <c r="M188" s="196"/>
      <c r="N188" s="196"/>
      <c r="O188" s="196"/>
      <c r="P188" s="198"/>
      <c r="Q188" s="198"/>
      <c r="R188" s="198"/>
      <c r="S188" s="196"/>
      <c r="T188" s="196"/>
      <c r="U188" s="196"/>
    </row>
    <row r="189" spans="1:21" s="167" customFormat="1" ht="10.5">
      <c r="A189" s="194"/>
      <c r="B189" s="195"/>
      <c r="C189" s="194"/>
      <c r="D189" s="194"/>
      <c r="E189" s="194"/>
      <c r="F189" s="194"/>
      <c r="G189" s="194"/>
      <c r="H189" s="194"/>
      <c r="I189" s="194"/>
      <c r="J189" s="196"/>
      <c r="K189" s="196"/>
      <c r="L189" s="196"/>
      <c r="M189" s="196"/>
      <c r="N189" s="196"/>
      <c r="O189" s="196"/>
      <c r="P189" s="198"/>
      <c r="Q189" s="198"/>
      <c r="R189" s="198"/>
      <c r="S189" s="196"/>
      <c r="T189" s="196"/>
      <c r="U189" s="196"/>
    </row>
    <row r="190" spans="1:21" s="167" customFormat="1" ht="10.5">
      <c r="A190" s="194"/>
      <c r="B190" s="195"/>
      <c r="C190" s="194"/>
      <c r="D190" s="194"/>
      <c r="E190" s="194"/>
      <c r="F190" s="194"/>
      <c r="G190" s="194"/>
      <c r="H190" s="194"/>
      <c r="I190" s="194"/>
      <c r="J190" s="196"/>
      <c r="K190" s="196"/>
      <c r="L190" s="196"/>
      <c r="M190" s="196"/>
      <c r="N190" s="196"/>
      <c r="O190" s="196"/>
      <c r="P190" s="198"/>
      <c r="Q190" s="198"/>
      <c r="R190" s="198"/>
      <c r="S190" s="196"/>
      <c r="T190" s="196"/>
      <c r="U190" s="196"/>
    </row>
    <row r="191" spans="1:21" s="167" customFormat="1" ht="10.5">
      <c r="A191" s="194"/>
      <c r="B191" s="195"/>
      <c r="C191" s="194"/>
      <c r="D191" s="194"/>
      <c r="E191" s="194"/>
      <c r="F191" s="194"/>
      <c r="G191" s="194"/>
      <c r="H191" s="194"/>
      <c r="I191" s="194"/>
      <c r="J191" s="196"/>
      <c r="K191" s="196"/>
      <c r="L191" s="196"/>
      <c r="M191" s="196"/>
      <c r="N191" s="196"/>
      <c r="O191" s="196"/>
      <c r="P191" s="198"/>
      <c r="Q191" s="198"/>
      <c r="R191" s="198"/>
      <c r="S191" s="196"/>
      <c r="T191" s="196"/>
      <c r="U191" s="196"/>
    </row>
    <row r="192" spans="1:21" s="167" customFormat="1" ht="10.5">
      <c r="A192" s="194"/>
      <c r="B192" s="195"/>
      <c r="C192" s="194"/>
      <c r="D192" s="194"/>
      <c r="E192" s="194"/>
      <c r="F192" s="194"/>
      <c r="G192" s="194"/>
      <c r="H192" s="194"/>
      <c r="I192" s="194"/>
      <c r="J192" s="196"/>
      <c r="K192" s="196"/>
      <c r="L192" s="196"/>
      <c r="M192" s="196"/>
      <c r="N192" s="196"/>
      <c r="O192" s="196"/>
      <c r="P192" s="198"/>
      <c r="Q192" s="198"/>
      <c r="R192" s="198"/>
      <c r="S192" s="196"/>
      <c r="T192" s="196"/>
      <c r="U192" s="196"/>
    </row>
    <row r="193" spans="1:21" s="167" customFormat="1" ht="10.5">
      <c r="A193" s="194"/>
      <c r="B193" s="195"/>
      <c r="C193" s="194"/>
      <c r="D193" s="194"/>
      <c r="E193" s="194"/>
      <c r="F193" s="194"/>
      <c r="G193" s="194"/>
      <c r="H193" s="194"/>
      <c r="I193" s="194"/>
      <c r="J193" s="196"/>
      <c r="K193" s="196"/>
      <c r="L193" s="196"/>
      <c r="M193" s="196"/>
      <c r="N193" s="196"/>
      <c r="O193" s="196"/>
      <c r="P193" s="198"/>
      <c r="Q193" s="198"/>
      <c r="R193" s="198"/>
      <c r="S193" s="196"/>
      <c r="T193" s="196"/>
      <c r="U193" s="196"/>
    </row>
    <row r="194" spans="1:21" s="167" customFormat="1" ht="10.5">
      <c r="A194" s="194"/>
      <c r="B194" s="195"/>
      <c r="C194" s="194"/>
      <c r="D194" s="194"/>
      <c r="E194" s="194"/>
      <c r="F194" s="194"/>
      <c r="G194" s="194"/>
      <c r="H194" s="194"/>
      <c r="I194" s="194"/>
      <c r="J194" s="196"/>
      <c r="K194" s="196"/>
      <c r="L194" s="196"/>
      <c r="M194" s="196"/>
      <c r="N194" s="196"/>
      <c r="O194" s="196"/>
      <c r="P194" s="198"/>
      <c r="Q194" s="198"/>
      <c r="R194" s="198"/>
      <c r="S194" s="196"/>
      <c r="T194" s="196"/>
      <c r="U194" s="196"/>
    </row>
    <row r="195" spans="1:21" s="167" customFormat="1" ht="10.5">
      <c r="A195" s="194"/>
      <c r="B195" s="195"/>
      <c r="C195" s="194"/>
      <c r="D195" s="194"/>
      <c r="E195" s="194"/>
      <c r="F195" s="194"/>
      <c r="G195" s="194"/>
      <c r="H195" s="194"/>
      <c r="I195" s="194"/>
      <c r="J195" s="196"/>
      <c r="K195" s="196"/>
      <c r="L195" s="196"/>
      <c r="M195" s="196"/>
      <c r="N195" s="196"/>
      <c r="O195" s="196"/>
      <c r="P195" s="198"/>
      <c r="Q195" s="198"/>
      <c r="R195" s="198"/>
      <c r="S195" s="196"/>
      <c r="T195" s="196"/>
      <c r="U195" s="196"/>
    </row>
    <row r="196" spans="1:21" s="167" customFormat="1" ht="10.5">
      <c r="A196" s="194"/>
      <c r="B196" s="195"/>
      <c r="C196" s="194"/>
      <c r="D196" s="194"/>
      <c r="E196" s="194"/>
      <c r="F196" s="194"/>
      <c r="G196" s="194"/>
      <c r="H196" s="194"/>
      <c r="I196" s="194"/>
      <c r="J196" s="196"/>
      <c r="K196" s="196"/>
      <c r="L196" s="196"/>
      <c r="M196" s="196"/>
      <c r="N196" s="196"/>
      <c r="O196" s="196"/>
      <c r="P196" s="198"/>
      <c r="Q196" s="198"/>
      <c r="R196" s="198"/>
      <c r="S196" s="196"/>
      <c r="T196" s="196"/>
      <c r="U196" s="196"/>
    </row>
    <row r="197" spans="1:21" s="167" customFormat="1" ht="10.5">
      <c r="A197" s="194"/>
      <c r="B197" s="195"/>
      <c r="C197" s="194"/>
      <c r="D197" s="194"/>
      <c r="E197" s="194"/>
      <c r="F197" s="194"/>
      <c r="G197" s="194"/>
      <c r="H197" s="194"/>
      <c r="I197" s="194"/>
      <c r="J197" s="196"/>
      <c r="K197" s="196"/>
      <c r="L197" s="196"/>
      <c r="M197" s="196"/>
      <c r="N197" s="196"/>
      <c r="O197" s="196"/>
      <c r="P197" s="198"/>
      <c r="Q197" s="198"/>
      <c r="R197" s="198"/>
      <c r="S197" s="196"/>
      <c r="T197" s="196"/>
      <c r="U197" s="196"/>
    </row>
    <row r="198" spans="1:21" s="167" customFormat="1" ht="10.5">
      <c r="A198" s="194"/>
      <c r="B198" s="195"/>
      <c r="C198" s="194"/>
      <c r="D198" s="194"/>
      <c r="E198" s="194"/>
      <c r="F198" s="194"/>
      <c r="G198" s="194"/>
      <c r="H198" s="194"/>
      <c r="I198" s="194"/>
      <c r="J198" s="196"/>
      <c r="K198" s="196"/>
      <c r="L198" s="196"/>
      <c r="M198" s="196"/>
      <c r="N198" s="196"/>
      <c r="O198" s="196"/>
      <c r="P198" s="198"/>
      <c r="Q198" s="198"/>
      <c r="R198" s="198"/>
      <c r="S198" s="196"/>
      <c r="T198" s="196"/>
      <c r="U198" s="196"/>
    </row>
    <row r="199" spans="1:21" s="167" customFormat="1" ht="10.5">
      <c r="A199" s="194"/>
      <c r="B199" s="195"/>
      <c r="C199" s="194"/>
      <c r="D199" s="194"/>
      <c r="E199" s="194"/>
      <c r="F199" s="194"/>
      <c r="G199" s="194"/>
      <c r="H199" s="194"/>
      <c r="I199" s="194"/>
      <c r="J199" s="196"/>
      <c r="K199" s="196"/>
      <c r="L199" s="196"/>
      <c r="M199" s="196"/>
      <c r="N199" s="196"/>
      <c r="O199" s="196"/>
      <c r="P199" s="198"/>
      <c r="Q199" s="198"/>
      <c r="R199" s="198"/>
      <c r="S199" s="196"/>
      <c r="T199" s="196"/>
      <c r="U199" s="196"/>
    </row>
    <row r="200" spans="1:21" s="167" customFormat="1" ht="10.5">
      <c r="A200" s="194"/>
      <c r="B200" s="195"/>
      <c r="C200" s="194"/>
      <c r="D200" s="194"/>
      <c r="E200" s="194"/>
      <c r="F200" s="194"/>
      <c r="G200" s="194"/>
      <c r="H200" s="194"/>
      <c r="I200" s="194"/>
      <c r="J200" s="196"/>
      <c r="K200" s="196"/>
      <c r="L200" s="196"/>
      <c r="M200" s="196"/>
      <c r="N200" s="196"/>
      <c r="O200" s="196"/>
      <c r="P200" s="198"/>
      <c r="Q200" s="198"/>
      <c r="R200" s="198"/>
      <c r="S200" s="196"/>
      <c r="T200" s="196"/>
      <c r="U200" s="196"/>
    </row>
    <row r="201" spans="1:21" s="167" customFormat="1" ht="10.5">
      <c r="A201" s="194"/>
      <c r="B201" s="195"/>
      <c r="C201" s="194"/>
      <c r="D201" s="194"/>
      <c r="E201" s="194"/>
      <c r="F201" s="194"/>
      <c r="G201" s="194"/>
      <c r="H201" s="194"/>
      <c r="I201" s="194"/>
      <c r="J201" s="196"/>
      <c r="K201" s="196"/>
      <c r="L201" s="196"/>
      <c r="M201" s="196"/>
      <c r="N201" s="196"/>
      <c r="O201" s="196"/>
      <c r="P201" s="198"/>
      <c r="Q201" s="198"/>
      <c r="R201" s="198"/>
      <c r="S201" s="196"/>
      <c r="T201" s="196"/>
      <c r="U201" s="196"/>
    </row>
    <row r="202" spans="1:21" s="167" customFormat="1" ht="10.5">
      <c r="A202" s="194"/>
      <c r="B202" s="195"/>
      <c r="C202" s="194"/>
      <c r="D202" s="194"/>
      <c r="E202" s="194"/>
      <c r="F202" s="194"/>
      <c r="G202" s="194"/>
      <c r="H202" s="194"/>
      <c r="I202" s="194"/>
      <c r="J202" s="196"/>
      <c r="K202" s="196"/>
      <c r="L202" s="196"/>
      <c r="M202" s="196"/>
      <c r="N202" s="196"/>
      <c r="O202" s="196"/>
      <c r="P202" s="198"/>
      <c r="Q202" s="198"/>
      <c r="R202" s="198"/>
      <c r="S202" s="196"/>
      <c r="T202" s="196"/>
      <c r="U202" s="196"/>
    </row>
    <row r="203" spans="1:21" s="167" customFormat="1" ht="10.5">
      <c r="A203" s="194"/>
      <c r="B203" s="195"/>
      <c r="C203" s="194"/>
      <c r="D203" s="194"/>
      <c r="E203" s="194"/>
      <c r="F203" s="194"/>
      <c r="G203" s="194"/>
      <c r="H203" s="194"/>
      <c r="I203" s="194"/>
      <c r="J203" s="196"/>
      <c r="K203" s="196"/>
      <c r="L203" s="196"/>
      <c r="M203" s="196"/>
      <c r="N203" s="196"/>
      <c r="O203" s="196"/>
      <c r="P203" s="198"/>
      <c r="Q203" s="198"/>
      <c r="R203" s="198"/>
      <c r="S203" s="196"/>
      <c r="T203" s="196"/>
      <c r="U203" s="196"/>
    </row>
    <row r="204" spans="1:21" s="167" customFormat="1" ht="10.5">
      <c r="A204" s="194"/>
      <c r="B204" s="195"/>
      <c r="C204" s="194"/>
      <c r="D204" s="194"/>
      <c r="E204" s="194"/>
      <c r="F204" s="194"/>
      <c r="G204" s="194"/>
      <c r="H204" s="194"/>
      <c r="I204" s="194"/>
      <c r="J204" s="196"/>
      <c r="K204" s="196"/>
      <c r="L204" s="196"/>
      <c r="M204" s="196"/>
      <c r="N204" s="196"/>
      <c r="O204" s="196"/>
      <c r="P204" s="198"/>
      <c r="Q204" s="198"/>
      <c r="R204" s="198"/>
      <c r="S204" s="196"/>
      <c r="T204" s="196"/>
      <c r="U204" s="196"/>
    </row>
    <row r="205" spans="1:21" s="167" customFormat="1" ht="10.5">
      <c r="A205" s="194"/>
      <c r="B205" s="195"/>
      <c r="C205" s="194"/>
      <c r="D205" s="194"/>
      <c r="E205" s="194"/>
      <c r="F205" s="194"/>
      <c r="G205" s="194"/>
      <c r="H205" s="194"/>
      <c r="I205" s="194"/>
      <c r="J205" s="196"/>
      <c r="K205" s="196"/>
      <c r="L205" s="196"/>
      <c r="M205" s="196"/>
      <c r="N205" s="196"/>
      <c r="O205" s="196"/>
      <c r="P205" s="198"/>
      <c r="Q205" s="198"/>
      <c r="R205" s="198"/>
      <c r="S205" s="196"/>
      <c r="T205" s="196"/>
      <c r="U205" s="196"/>
    </row>
    <row r="206" spans="1:21" s="167" customFormat="1" ht="10.5">
      <c r="A206" s="194"/>
      <c r="B206" s="195"/>
      <c r="C206" s="194"/>
      <c r="D206" s="194"/>
      <c r="E206" s="194"/>
      <c r="F206" s="194"/>
      <c r="G206" s="194"/>
      <c r="H206" s="194"/>
      <c r="I206" s="194"/>
      <c r="J206" s="196"/>
      <c r="K206" s="196"/>
      <c r="L206" s="196"/>
      <c r="M206" s="196"/>
      <c r="N206" s="196"/>
      <c r="O206" s="196"/>
      <c r="P206" s="198"/>
      <c r="Q206" s="198"/>
      <c r="R206" s="198"/>
      <c r="S206" s="196"/>
      <c r="T206" s="196"/>
      <c r="U206" s="196"/>
    </row>
    <row r="207" spans="1:21" s="167" customFormat="1" ht="10.5">
      <c r="A207" s="194"/>
      <c r="B207" s="195"/>
      <c r="C207" s="194"/>
      <c r="D207" s="194"/>
      <c r="E207" s="194"/>
      <c r="F207" s="194"/>
      <c r="G207" s="194"/>
      <c r="H207" s="194"/>
      <c r="I207" s="194"/>
      <c r="J207" s="196"/>
      <c r="K207" s="196"/>
      <c r="L207" s="196"/>
      <c r="M207" s="196"/>
      <c r="N207" s="196"/>
      <c r="O207" s="196"/>
      <c r="P207" s="198"/>
      <c r="Q207" s="198"/>
      <c r="R207" s="198"/>
      <c r="S207" s="196"/>
      <c r="T207" s="196"/>
      <c r="U207" s="196"/>
    </row>
    <row r="208" spans="1:21" s="167" customFormat="1" ht="10.5">
      <c r="A208" s="194"/>
      <c r="B208" s="195"/>
      <c r="C208" s="194"/>
      <c r="D208" s="194"/>
      <c r="E208" s="194"/>
      <c r="F208" s="194"/>
      <c r="G208" s="194"/>
      <c r="H208" s="194"/>
      <c r="I208" s="194"/>
      <c r="J208" s="196"/>
      <c r="K208" s="196"/>
      <c r="L208" s="196"/>
      <c r="M208" s="196"/>
      <c r="N208" s="196"/>
      <c r="O208" s="196"/>
      <c r="P208" s="198"/>
      <c r="Q208" s="198"/>
      <c r="R208" s="198"/>
      <c r="S208" s="196"/>
      <c r="T208" s="196"/>
      <c r="U208" s="196"/>
    </row>
    <row r="209" spans="1:21" s="167" customFormat="1" ht="10.5">
      <c r="A209" s="194"/>
      <c r="B209" s="195"/>
      <c r="C209" s="194"/>
      <c r="D209" s="194"/>
      <c r="E209" s="194"/>
      <c r="F209" s="194"/>
      <c r="G209" s="194"/>
      <c r="H209" s="194"/>
      <c r="I209" s="194"/>
      <c r="J209" s="196"/>
      <c r="K209" s="196"/>
      <c r="L209" s="196"/>
      <c r="M209" s="196"/>
      <c r="N209" s="196"/>
      <c r="O209" s="196"/>
      <c r="P209" s="198"/>
      <c r="Q209" s="198"/>
      <c r="R209" s="198"/>
      <c r="S209" s="196"/>
      <c r="T209" s="196"/>
      <c r="U209" s="196"/>
    </row>
    <row r="210" spans="1:21" s="167" customFormat="1" ht="10.5">
      <c r="A210" s="194"/>
      <c r="B210" s="195"/>
      <c r="C210" s="194"/>
      <c r="D210" s="194"/>
      <c r="E210" s="194"/>
      <c r="F210" s="194"/>
      <c r="G210" s="194"/>
      <c r="H210" s="194"/>
      <c r="I210" s="194"/>
      <c r="J210" s="196"/>
      <c r="K210" s="196"/>
      <c r="L210" s="196"/>
      <c r="M210" s="196"/>
      <c r="N210" s="196"/>
      <c r="O210" s="196"/>
      <c r="P210" s="198"/>
      <c r="Q210" s="198"/>
      <c r="R210" s="198"/>
      <c r="S210" s="196"/>
      <c r="T210" s="196"/>
      <c r="U210" s="196"/>
    </row>
    <row r="211" spans="1:21" s="167" customFormat="1" ht="10.5">
      <c r="A211" s="194"/>
      <c r="B211" s="195"/>
      <c r="C211" s="194"/>
      <c r="D211" s="194"/>
      <c r="E211" s="194"/>
      <c r="F211" s="194"/>
      <c r="G211" s="194"/>
      <c r="H211" s="194"/>
      <c r="I211" s="194"/>
      <c r="J211" s="196"/>
      <c r="K211" s="196"/>
      <c r="L211" s="196"/>
      <c r="M211" s="196"/>
      <c r="N211" s="196"/>
      <c r="O211" s="196"/>
      <c r="P211" s="198"/>
      <c r="Q211" s="198"/>
      <c r="R211" s="198"/>
      <c r="S211" s="196"/>
      <c r="T211" s="196"/>
      <c r="U211" s="196"/>
    </row>
    <row r="212" spans="1:21" s="167" customFormat="1" ht="10.5">
      <c r="A212" s="194"/>
      <c r="B212" s="195"/>
      <c r="C212" s="194"/>
      <c r="D212" s="194"/>
      <c r="E212" s="194"/>
      <c r="F212" s="194"/>
      <c r="G212" s="194"/>
      <c r="H212" s="194"/>
      <c r="I212" s="194"/>
      <c r="J212" s="196"/>
      <c r="K212" s="196"/>
      <c r="L212" s="196"/>
      <c r="M212" s="196"/>
      <c r="N212" s="196"/>
      <c r="O212" s="196"/>
      <c r="P212" s="198"/>
      <c r="Q212" s="198"/>
      <c r="R212" s="198"/>
      <c r="S212" s="196"/>
      <c r="T212" s="196"/>
      <c r="U212" s="196"/>
    </row>
    <row r="213" spans="1:21" s="167" customFormat="1" ht="10.5">
      <c r="A213" s="194"/>
      <c r="B213" s="195"/>
      <c r="C213" s="194"/>
      <c r="D213" s="194"/>
      <c r="E213" s="194"/>
      <c r="F213" s="194"/>
      <c r="G213" s="194"/>
      <c r="H213" s="194"/>
      <c r="I213" s="194"/>
      <c r="J213" s="196"/>
      <c r="K213" s="196"/>
      <c r="L213" s="196"/>
      <c r="M213" s="196"/>
      <c r="N213" s="196"/>
      <c r="O213" s="196"/>
      <c r="P213" s="198"/>
      <c r="Q213" s="198"/>
      <c r="R213" s="198"/>
      <c r="S213" s="196"/>
      <c r="T213" s="196"/>
      <c r="U213" s="196"/>
    </row>
    <row r="214" spans="1:21" s="167" customFormat="1" ht="10.5">
      <c r="A214" s="194"/>
      <c r="B214" s="195"/>
      <c r="C214" s="194"/>
      <c r="D214" s="194"/>
      <c r="E214" s="194"/>
      <c r="F214" s="194"/>
      <c r="G214" s="194"/>
      <c r="H214" s="194"/>
      <c r="I214" s="194"/>
      <c r="J214" s="196"/>
      <c r="K214" s="196"/>
      <c r="L214" s="196"/>
      <c r="M214" s="196"/>
      <c r="N214" s="196"/>
      <c r="O214" s="196"/>
      <c r="P214" s="198"/>
      <c r="Q214" s="198"/>
      <c r="R214" s="198"/>
      <c r="S214" s="196"/>
      <c r="T214" s="196"/>
      <c r="U214" s="196"/>
    </row>
    <row r="215" spans="1:21" s="167" customFormat="1" ht="10.5">
      <c r="A215" s="194"/>
      <c r="B215" s="195"/>
      <c r="C215" s="194"/>
      <c r="D215" s="194"/>
      <c r="E215" s="194"/>
      <c r="F215" s="194"/>
      <c r="G215" s="194"/>
      <c r="H215" s="194"/>
      <c r="I215" s="194"/>
      <c r="J215" s="196"/>
      <c r="K215" s="196"/>
      <c r="L215" s="196"/>
      <c r="M215" s="196"/>
      <c r="N215" s="196"/>
      <c r="O215" s="196"/>
      <c r="P215" s="198"/>
      <c r="Q215" s="198"/>
      <c r="R215" s="198"/>
      <c r="S215" s="196"/>
      <c r="T215" s="196"/>
      <c r="U215" s="196"/>
    </row>
    <row r="216" spans="1:21" s="167" customFormat="1" ht="10.5">
      <c r="A216" s="194"/>
      <c r="B216" s="195"/>
      <c r="C216" s="194"/>
      <c r="D216" s="194"/>
      <c r="E216" s="194"/>
      <c r="F216" s="194"/>
      <c r="G216" s="194"/>
      <c r="H216" s="194"/>
      <c r="I216" s="194"/>
      <c r="J216" s="196"/>
      <c r="K216" s="196"/>
      <c r="L216" s="196"/>
      <c r="M216" s="196"/>
      <c r="N216" s="196"/>
      <c r="O216" s="196"/>
      <c r="P216" s="198"/>
      <c r="Q216" s="198"/>
      <c r="R216" s="198"/>
      <c r="S216" s="196"/>
      <c r="T216" s="196"/>
      <c r="U216" s="196"/>
    </row>
    <row r="217" spans="1:21" s="167" customFormat="1" ht="10.5">
      <c r="A217" s="194"/>
      <c r="B217" s="195"/>
      <c r="C217" s="194"/>
      <c r="D217" s="194"/>
      <c r="E217" s="194"/>
      <c r="F217" s="194"/>
      <c r="G217" s="194"/>
      <c r="H217" s="194"/>
      <c r="I217" s="194"/>
      <c r="J217" s="196"/>
      <c r="K217" s="196"/>
      <c r="L217" s="196"/>
      <c r="M217" s="196"/>
      <c r="N217" s="196"/>
      <c r="O217" s="196"/>
      <c r="P217" s="198"/>
      <c r="Q217" s="198"/>
      <c r="R217" s="198"/>
      <c r="S217" s="196"/>
      <c r="T217" s="196"/>
      <c r="U217" s="196"/>
    </row>
    <row r="218" spans="1:21" s="167" customFormat="1" ht="10.5">
      <c r="A218" s="194"/>
      <c r="B218" s="195"/>
      <c r="C218" s="194"/>
      <c r="D218" s="194"/>
      <c r="E218" s="194"/>
      <c r="F218" s="194"/>
      <c r="G218" s="194"/>
      <c r="H218" s="194"/>
      <c r="I218" s="194"/>
      <c r="J218" s="196"/>
      <c r="K218" s="196"/>
      <c r="L218" s="196"/>
      <c r="M218" s="196"/>
      <c r="N218" s="196"/>
      <c r="O218" s="196"/>
      <c r="P218" s="198"/>
      <c r="Q218" s="198"/>
      <c r="R218" s="198"/>
      <c r="S218" s="196"/>
      <c r="T218" s="196"/>
      <c r="U218" s="196"/>
    </row>
    <row r="219" spans="1:21" s="167" customFormat="1" ht="10.5">
      <c r="A219" s="194"/>
      <c r="B219" s="195"/>
      <c r="C219" s="194"/>
      <c r="D219" s="194"/>
      <c r="E219" s="194"/>
      <c r="F219" s="194"/>
      <c r="G219" s="194"/>
      <c r="H219" s="194"/>
      <c r="I219" s="194"/>
      <c r="J219" s="196"/>
      <c r="K219" s="196"/>
      <c r="L219" s="196"/>
      <c r="M219" s="196"/>
      <c r="N219" s="196"/>
      <c r="O219" s="196"/>
      <c r="P219" s="198"/>
      <c r="Q219" s="198"/>
      <c r="R219" s="198"/>
      <c r="S219" s="196"/>
      <c r="T219" s="196"/>
      <c r="U219" s="196"/>
    </row>
    <row r="220" spans="1:21" s="167" customFormat="1" ht="10.5">
      <c r="A220" s="194"/>
      <c r="B220" s="195"/>
      <c r="C220" s="194"/>
      <c r="D220" s="194"/>
      <c r="E220" s="194"/>
      <c r="F220" s="194"/>
      <c r="G220" s="194"/>
      <c r="H220" s="194"/>
      <c r="I220" s="194"/>
      <c r="J220" s="196"/>
      <c r="K220" s="196"/>
      <c r="L220" s="196"/>
      <c r="M220" s="196"/>
      <c r="N220" s="196"/>
      <c r="O220" s="196"/>
      <c r="P220" s="198"/>
      <c r="Q220" s="198"/>
      <c r="R220" s="198"/>
      <c r="S220" s="196"/>
      <c r="T220" s="196"/>
      <c r="U220" s="196"/>
    </row>
    <row r="221" spans="1:21" s="167" customFormat="1" ht="10.5">
      <c r="A221" s="194"/>
      <c r="B221" s="195"/>
      <c r="C221" s="194"/>
      <c r="D221" s="194"/>
      <c r="E221" s="194"/>
      <c r="F221" s="194"/>
      <c r="G221" s="194"/>
      <c r="H221" s="194"/>
      <c r="I221" s="194"/>
      <c r="J221" s="196"/>
      <c r="K221" s="196"/>
      <c r="L221" s="196"/>
      <c r="M221" s="196"/>
      <c r="N221" s="196"/>
      <c r="O221" s="196"/>
      <c r="P221" s="198"/>
      <c r="Q221" s="198"/>
      <c r="R221" s="198"/>
      <c r="S221" s="196"/>
      <c r="T221" s="196"/>
      <c r="U221" s="196"/>
    </row>
    <row r="222" spans="1:21" s="167" customFormat="1" ht="10.5">
      <c r="A222" s="194"/>
      <c r="B222" s="195"/>
      <c r="C222" s="194"/>
      <c r="D222" s="194"/>
      <c r="E222" s="194"/>
      <c r="F222" s="194"/>
      <c r="G222" s="194"/>
      <c r="H222" s="194"/>
      <c r="I222" s="194"/>
      <c r="J222" s="196"/>
      <c r="K222" s="196"/>
      <c r="L222" s="196"/>
      <c r="M222" s="196"/>
      <c r="N222" s="196"/>
      <c r="O222" s="196"/>
      <c r="P222" s="198"/>
      <c r="Q222" s="198"/>
      <c r="R222" s="198"/>
      <c r="S222" s="196"/>
      <c r="T222" s="196"/>
      <c r="U222" s="196"/>
    </row>
    <row r="223" spans="1:21" s="167" customFormat="1" ht="10.5">
      <c r="A223" s="194"/>
      <c r="B223" s="195"/>
      <c r="C223" s="194"/>
      <c r="D223" s="194"/>
      <c r="E223" s="194"/>
      <c r="F223" s="194"/>
      <c r="G223" s="194"/>
      <c r="H223" s="194"/>
      <c r="I223" s="194"/>
      <c r="J223" s="196"/>
      <c r="K223" s="196"/>
      <c r="L223" s="196"/>
      <c r="M223" s="196"/>
      <c r="N223" s="196"/>
      <c r="O223" s="196"/>
      <c r="P223" s="198"/>
      <c r="Q223" s="198"/>
      <c r="R223" s="198"/>
      <c r="S223" s="196"/>
      <c r="T223" s="196"/>
      <c r="U223" s="196"/>
    </row>
    <row r="224" spans="1:21" s="167" customFormat="1" ht="10.5">
      <c r="A224" s="194"/>
      <c r="B224" s="195"/>
      <c r="C224" s="194"/>
      <c r="D224" s="194"/>
      <c r="E224" s="194"/>
      <c r="F224" s="194"/>
      <c r="G224" s="194"/>
      <c r="H224" s="194"/>
      <c r="I224" s="194"/>
      <c r="J224" s="196"/>
      <c r="K224" s="196"/>
      <c r="L224" s="196"/>
      <c r="M224" s="196"/>
      <c r="N224" s="196"/>
      <c r="O224" s="196"/>
      <c r="P224" s="198"/>
      <c r="Q224" s="198"/>
      <c r="R224" s="198"/>
      <c r="S224" s="196"/>
      <c r="T224" s="196"/>
      <c r="U224" s="196"/>
    </row>
    <row r="225" spans="1:21" s="167" customFormat="1" ht="10.5">
      <c r="A225" s="194"/>
      <c r="B225" s="195"/>
      <c r="C225" s="194"/>
      <c r="D225" s="194"/>
      <c r="E225" s="194"/>
      <c r="F225" s="194"/>
      <c r="G225" s="194"/>
      <c r="H225" s="194"/>
      <c r="I225" s="194"/>
      <c r="J225" s="196"/>
      <c r="K225" s="196"/>
      <c r="L225" s="196"/>
      <c r="M225" s="196"/>
      <c r="N225" s="196"/>
      <c r="O225" s="196"/>
      <c r="P225" s="198"/>
      <c r="Q225" s="198"/>
      <c r="R225" s="198"/>
      <c r="S225" s="196"/>
      <c r="T225" s="196"/>
      <c r="U225" s="196"/>
    </row>
    <row r="226" spans="1:21" s="167" customFormat="1" ht="10.5">
      <c r="A226" s="194"/>
      <c r="B226" s="195"/>
      <c r="C226" s="194"/>
      <c r="D226" s="194"/>
      <c r="E226" s="194"/>
      <c r="F226" s="194"/>
      <c r="G226" s="194"/>
      <c r="H226" s="194"/>
      <c r="I226" s="194"/>
      <c r="J226" s="196"/>
      <c r="K226" s="196"/>
      <c r="L226" s="196"/>
      <c r="M226" s="196"/>
      <c r="N226" s="196"/>
      <c r="O226" s="196"/>
      <c r="P226" s="198"/>
      <c r="Q226" s="198"/>
      <c r="R226" s="198"/>
      <c r="S226" s="196"/>
      <c r="T226" s="196"/>
      <c r="U226" s="196"/>
    </row>
    <row r="227" spans="1:21" s="167" customFormat="1" ht="10.5">
      <c r="A227" s="194"/>
      <c r="B227" s="195"/>
      <c r="C227" s="194"/>
      <c r="D227" s="194"/>
      <c r="E227" s="194"/>
      <c r="F227" s="194"/>
      <c r="G227" s="194"/>
      <c r="H227" s="194"/>
      <c r="I227" s="194"/>
      <c r="J227" s="196"/>
      <c r="K227" s="196"/>
      <c r="L227" s="196"/>
      <c r="M227" s="196"/>
      <c r="N227" s="196"/>
      <c r="O227" s="196"/>
      <c r="P227" s="198"/>
      <c r="Q227" s="198"/>
      <c r="R227" s="198"/>
      <c r="S227" s="196"/>
      <c r="T227" s="196"/>
      <c r="U227" s="196"/>
    </row>
    <row r="228" spans="1:21" s="167" customFormat="1" ht="10.5">
      <c r="A228" s="194"/>
      <c r="B228" s="195"/>
      <c r="C228" s="194"/>
      <c r="D228" s="194"/>
      <c r="E228" s="194"/>
      <c r="F228" s="194"/>
      <c r="G228" s="194"/>
      <c r="H228" s="194"/>
      <c r="I228" s="194"/>
      <c r="J228" s="196"/>
      <c r="K228" s="196"/>
      <c r="L228" s="196"/>
      <c r="M228" s="196"/>
      <c r="N228" s="196"/>
      <c r="O228" s="196"/>
      <c r="P228" s="198"/>
      <c r="Q228" s="198"/>
      <c r="R228" s="198"/>
      <c r="S228" s="196"/>
      <c r="T228" s="196"/>
      <c r="U228" s="196"/>
    </row>
    <row r="229" spans="1:21" s="167" customFormat="1" ht="10.5">
      <c r="A229" s="194"/>
      <c r="B229" s="195"/>
      <c r="C229" s="194"/>
      <c r="D229" s="194"/>
      <c r="E229" s="194"/>
      <c r="F229" s="194"/>
      <c r="G229" s="194"/>
      <c r="H229" s="194"/>
      <c r="I229" s="194"/>
      <c r="J229" s="196"/>
      <c r="K229" s="196"/>
      <c r="L229" s="196"/>
      <c r="M229" s="196"/>
      <c r="N229" s="196"/>
      <c r="O229" s="196"/>
      <c r="P229" s="198"/>
      <c r="Q229" s="198"/>
      <c r="R229" s="198"/>
      <c r="S229" s="196"/>
      <c r="T229" s="196"/>
      <c r="U229" s="196"/>
    </row>
    <row r="230" spans="1:21" s="167" customFormat="1" ht="10.5">
      <c r="A230" s="194"/>
      <c r="B230" s="195"/>
      <c r="C230" s="194"/>
      <c r="D230" s="194"/>
      <c r="E230" s="194"/>
      <c r="F230" s="194"/>
      <c r="G230" s="194"/>
      <c r="H230" s="194"/>
      <c r="I230" s="194"/>
      <c r="J230" s="196"/>
      <c r="K230" s="196"/>
      <c r="L230" s="196"/>
      <c r="M230" s="196"/>
      <c r="N230" s="196"/>
      <c r="O230" s="196"/>
      <c r="P230" s="198"/>
      <c r="Q230" s="198"/>
      <c r="R230" s="198"/>
      <c r="S230" s="196"/>
      <c r="T230" s="196"/>
      <c r="U230" s="196"/>
    </row>
    <row r="231" spans="1:21" s="167" customFormat="1" ht="10.5">
      <c r="A231" s="194"/>
      <c r="B231" s="195"/>
      <c r="C231" s="194"/>
      <c r="D231" s="194"/>
      <c r="E231" s="194"/>
      <c r="F231" s="194"/>
      <c r="G231" s="194"/>
      <c r="H231" s="194"/>
      <c r="I231" s="194"/>
      <c r="J231" s="196"/>
      <c r="K231" s="196"/>
      <c r="L231" s="196"/>
      <c r="M231" s="196"/>
      <c r="N231" s="196"/>
      <c r="O231" s="196"/>
      <c r="P231" s="198"/>
      <c r="Q231" s="198"/>
      <c r="R231" s="198"/>
      <c r="S231" s="196"/>
      <c r="T231" s="196"/>
      <c r="U231" s="196"/>
    </row>
    <row r="232" spans="1:21" s="167" customFormat="1" ht="10.5">
      <c r="A232" s="194"/>
      <c r="B232" s="195"/>
      <c r="C232" s="194"/>
      <c r="D232" s="194"/>
      <c r="E232" s="194"/>
      <c r="F232" s="194"/>
      <c r="G232" s="194"/>
      <c r="H232" s="194"/>
      <c r="I232" s="194"/>
      <c r="J232" s="196"/>
      <c r="K232" s="196"/>
      <c r="L232" s="196"/>
      <c r="M232" s="196"/>
      <c r="N232" s="196"/>
      <c r="O232" s="196"/>
      <c r="P232" s="198"/>
      <c r="Q232" s="198"/>
      <c r="R232" s="198"/>
      <c r="S232" s="196"/>
      <c r="T232" s="196"/>
      <c r="U232" s="196"/>
    </row>
    <row r="233" spans="1:21" s="167" customFormat="1" ht="10.5">
      <c r="A233" s="194"/>
      <c r="B233" s="195"/>
      <c r="C233" s="194"/>
      <c r="D233" s="194"/>
      <c r="E233" s="194"/>
      <c r="F233" s="194"/>
      <c r="G233" s="194"/>
      <c r="H233" s="194"/>
      <c r="I233" s="194"/>
      <c r="J233" s="196"/>
      <c r="K233" s="196"/>
      <c r="L233" s="196"/>
      <c r="M233" s="196"/>
      <c r="N233" s="196"/>
      <c r="O233" s="196"/>
      <c r="P233" s="198"/>
      <c r="Q233" s="198"/>
      <c r="R233" s="198"/>
      <c r="S233" s="196"/>
      <c r="T233" s="196"/>
      <c r="U233" s="196"/>
    </row>
    <row r="234" spans="1:21" s="167" customFormat="1" ht="10.5">
      <c r="A234" s="194"/>
      <c r="B234" s="195"/>
      <c r="C234" s="194"/>
      <c r="D234" s="194"/>
      <c r="E234" s="194"/>
      <c r="F234" s="194"/>
      <c r="G234" s="194"/>
      <c r="H234" s="194"/>
      <c r="I234" s="194"/>
      <c r="J234" s="196"/>
      <c r="K234" s="196"/>
      <c r="L234" s="196"/>
      <c r="M234" s="196"/>
      <c r="N234" s="196"/>
      <c r="O234" s="196"/>
      <c r="P234" s="198"/>
      <c r="Q234" s="198"/>
      <c r="R234" s="198"/>
      <c r="S234" s="196"/>
      <c r="T234" s="196"/>
      <c r="U234" s="196"/>
    </row>
    <row r="235" spans="1:21" s="167" customFormat="1" ht="10.5">
      <c r="A235" s="194"/>
      <c r="B235" s="195"/>
      <c r="C235" s="194"/>
      <c r="D235" s="194"/>
      <c r="E235" s="194"/>
      <c r="F235" s="194"/>
      <c r="G235" s="194"/>
      <c r="H235" s="194"/>
      <c r="I235" s="194"/>
      <c r="J235" s="196"/>
      <c r="K235" s="196"/>
      <c r="L235" s="196"/>
      <c r="M235" s="196"/>
      <c r="N235" s="196"/>
      <c r="O235" s="196"/>
      <c r="P235" s="198"/>
      <c r="Q235" s="198"/>
      <c r="R235" s="198"/>
      <c r="S235" s="196"/>
      <c r="T235" s="196"/>
      <c r="U235" s="196"/>
    </row>
    <row r="236" spans="1:21" s="167" customFormat="1" ht="10.5">
      <c r="A236" s="194"/>
      <c r="B236" s="195"/>
      <c r="C236" s="194"/>
      <c r="D236" s="194"/>
      <c r="E236" s="194"/>
      <c r="F236" s="194"/>
      <c r="G236" s="194"/>
      <c r="H236" s="194"/>
      <c r="I236" s="194"/>
      <c r="J236" s="196"/>
      <c r="K236" s="196"/>
      <c r="L236" s="196"/>
      <c r="M236" s="196"/>
      <c r="N236" s="196"/>
      <c r="O236" s="196"/>
      <c r="P236" s="198"/>
      <c r="Q236" s="198"/>
      <c r="R236" s="198"/>
      <c r="S236" s="196"/>
      <c r="T236" s="196"/>
      <c r="U236" s="196"/>
    </row>
    <row r="237" spans="1:21" s="167" customFormat="1" ht="10.5">
      <c r="A237" s="194"/>
      <c r="B237" s="195"/>
      <c r="C237" s="194"/>
      <c r="D237" s="194"/>
      <c r="E237" s="194"/>
      <c r="F237" s="194"/>
      <c r="G237" s="194"/>
      <c r="H237" s="194"/>
      <c r="I237" s="194"/>
      <c r="J237" s="196"/>
      <c r="K237" s="196"/>
      <c r="L237" s="196"/>
      <c r="M237" s="196"/>
      <c r="N237" s="196"/>
      <c r="O237" s="196"/>
      <c r="P237" s="198"/>
      <c r="Q237" s="198"/>
      <c r="R237" s="198"/>
      <c r="S237" s="196"/>
      <c r="T237" s="196"/>
      <c r="U237" s="196"/>
    </row>
    <row r="238" spans="1:21" s="167" customFormat="1" ht="10.5">
      <c r="A238" s="194"/>
      <c r="B238" s="195"/>
      <c r="C238" s="194"/>
      <c r="D238" s="194"/>
      <c r="E238" s="194"/>
      <c r="F238" s="194"/>
      <c r="G238" s="194"/>
      <c r="H238" s="194"/>
      <c r="I238" s="194"/>
      <c r="J238" s="196"/>
      <c r="K238" s="196"/>
      <c r="L238" s="196"/>
      <c r="M238" s="196"/>
      <c r="N238" s="196"/>
      <c r="O238" s="196"/>
      <c r="P238" s="198"/>
      <c r="Q238" s="198"/>
      <c r="R238" s="198"/>
      <c r="S238" s="196"/>
      <c r="T238" s="196"/>
      <c r="U238" s="196"/>
    </row>
    <row r="239" spans="1:21" s="167" customFormat="1" ht="10.5">
      <c r="A239" s="194"/>
      <c r="B239" s="195"/>
      <c r="C239" s="194"/>
      <c r="D239" s="194"/>
      <c r="E239" s="194"/>
      <c r="F239" s="194"/>
      <c r="G239" s="194"/>
      <c r="H239" s="194"/>
      <c r="I239" s="194"/>
      <c r="J239" s="196"/>
      <c r="K239" s="196"/>
      <c r="L239" s="196"/>
      <c r="M239" s="196"/>
      <c r="N239" s="196"/>
      <c r="O239" s="196"/>
      <c r="P239" s="198"/>
      <c r="Q239" s="198"/>
      <c r="R239" s="198"/>
      <c r="S239" s="196"/>
      <c r="T239" s="196"/>
      <c r="U239" s="196"/>
    </row>
    <row r="240" spans="1:21" s="167" customFormat="1" ht="10.5">
      <c r="A240" s="194"/>
      <c r="B240" s="195"/>
      <c r="C240" s="194"/>
      <c r="D240" s="194"/>
      <c r="E240" s="194"/>
      <c r="F240" s="194"/>
      <c r="G240" s="194"/>
      <c r="H240" s="194"/>
      <c r="I240" s="194"/>
      <c r="J240" s="196"/>
      <c r="K240" s="196"/>
      <c r="L240" s="196"/>
      <c r="M240" s="196"/>
      <c r="N240" s="196"/>
      <c r="O240" s="196"/>
      <c r="P240" s="198"/>
      <c r="Q240" s="198"/>
      <c r="R240" s="198"/>
      <c r="S240" s="196"/>
      <c r="T240" s="196"/>
      <c r="U240" s="196"/>
    </row>
    <row r="241" spans="1:21" s="167" customFormat="1" ht="10.5">
      <c r="A241" s="194"/>
      <c r="B241" s="195"/>
      <c r="C241" s="194"/>
      <c r="D241" s="194"/>
      <c r="E241" s="194"/>
      <c r="F241" s="194"/>
      <c r="G241" s="194"/>
      <c r="H241" s="194"/>
      <c r="I241" s="194"/>
      <c r="J241" s="196"/>
      <c r="K241" s="196"/>
      <c r="L241" s="196"/>
      <c r="M241" s="196"/>
      <c r="N241" s="196"/>
      <c r="O241" s="196"/>
      <c r="P241" s="198"/>
      <c r="Q241" s="198"/>
      <c r="R241" s="198"/>
      <c r="S241" s="196"/>
      <c r="T241" s="196"/>
      <c r="U241" s="196"/>
    </row>
    <row r="242" spans="1:21" s="167" customFormat="1" ht="10.5">
      <c r="A242" s="194"/>
      <c r="B242" s="195"/>
      <c r="C242" s="194"/>
      <c r="D242" s="194"/>
      <c r="E242" s="194"/>
      <c r="F242" s="194"/>
      <c r="G242" s="194"/>
      <c r="H242" s="194"/>
      <c r="I242" s="194"/>
      <c r="J242" s="196"/>
      <c r="K242" s="196"/>
      <c r="L242" s="196"/>
      <c r="M242" s="196"/>
      <c r="N242" s="196"/>
      <c r="O242" s="196"/>
      <c r="P242" s="198"/>
      <c r="Q242" s="198"/>
      <c r="R242" s="198"/>
      <c r="S242" s="196"/>
      <c r="T242" s="196"/>
      <c r="U242" s="196"/>
    </row>
    <row r="243" spans="1:21" s="167" customFormat="1" ht="10.5">
      <c r="A243" s="194"/>
      <c r="B243" s="195"/>
      <c r="C243" s="194"/>
      <c r="D243" s="194"/>
      <c r="E243" s="194"/>
      <c r="F243" s="194"/>
      <c r="G243" s="194"/>
      <c r="H243" s="194"/>
      <c r="I243" s="194"/>
      <c r="J243" s="196"/>
      <c r="K243" s="196"/>
      <c r="L243" s="196"/>
      <c r="M243" s="196"/>
      <c r="N243" s="196"/>
      <c r="O243" s="196"/>
      <c r="P243" s="198"/>
      <c r="Q243" s="198"/>
      <c r="R243" s="198"/>
      <c r="S243" s="196"/>
      <c r="T243" s="196"/>
      <c r="U243" s="196"/>
    </row>
    <row r="244" spans="1:21" s="167" customFormat="1" ht="10.5">
      <c r="A244" s="194"/>
      <c r="B244" s="195"/>
      <c r="C244" s="194"/>
      <c r="D244" s="194"/>
      <c r="E244" s="194"/>
      <c r="F244" s="194"/>
      <c r="G244" s="194"/>
      <c r="H244" s="194"/>
      <c r="I244" s="194"/>
      <c r="J244" s="196"/>
      <c r="K244" s="196"/>
      <c r="L244" s="196"/>
      <c r="M244" s="196"/>
      <c r="N244" s="196"/>
      <c r="O244" s="196"/>
      <c r="P244" s="198"/>
      <c r="Q244" s="198"/>
      <c r="R244" s="198"/>
      <c r="S244" s="196"/>
      <c r="T244" s="196"/>
      <c r="U244" s="196"/>
    </row>
    <row r="245" spans="1:21" s="167" customFormat="1" ht="10.5">
      <c r="A245" s="194"/>
      <c r="B245" s="195"/>
      <c r="C245" s="194"/>
      <c r="D245" s="194"/>
      <c r="E245" s="194"/>
      <c r="F245" s="194"/>
      <c r="G245" s="194"/>
      <c r="H245" s="194"/>
      <c r="I245" s="194"/>
      <c r="J245" s="196"/>
      <c r="K245" s="196"/>
      <c r="L245" s="196"/>
      <c r="M245" s="196"/>
      <c r="N245" s="196"/>
      <c r="O245" s="196"/>
      <c r="P245" s="198"/>
      <c r="Q245" s="198"/>
      <c r="R245" s="198"/>
      <c r="S245" s="196"/>
      <c r="T245" s="196"/>
      <c r="U245" s="196"/>
    </row>
    <row r="246" spans="1:21" s="167" customFormat="1" ht="10.5">
      <c r="A246" s="194"/>
      <c r="B246" s="195"/>
      <c r="C246" s="194"/>
      <c r="D246" s="194"/>
      <c r="E246" s="194"/>
      <c r="F246" s="194"/>
      <c r="G246" s="194"/>
      <c r="H246" s="194"/>
      <c r="I246" s="194"/>
      <c r="J246" s="196"/>
      <c r="K246" s="196"/>
      <c r="L246" s="196"/>
      <c r="M246" s="196"/>
      <c r="N246" s="196"/>
      <c r="O246" s="196"/>
      <c r="P246" s="198"/>
      <c r="Q246" s="198"/>
      <c r="R246" s="198"/>
      <c r="S246" s="196"/>
      <c r="T246" s="196"/>
      <c r="U246" s="196"/>
    </row>
    <row r="247" spans="1:21" s="167" customFormat="1" ht="10.5">
      <c r="A247" s="194"/>
      <c r="B247" s="195"/>
      <c r="C247" s="194"/>
      <c r="D247" s="194"/>
      <c r="E247" s="194"/>
      <c r="F247" s="194"/>
      <c r="G247" s="194"/>
      <c r="H247" s="194"/>
      <c r="I247" s="194"/>
      <c r="J247" s="196"/>
      <c r="K247" s="196"/>
      <c r="L247" s="196"/>
      <c r="M247" s="196"/>
      <c r="N247" s="196"/>
      <c r="O247" s="196"/>
      <c r="P247" s="198"/>
      <c r="Q247" s="198"/>
      <c r="R247" s="198"/>
      <c r="S247" s="196"/>
      <c r="T247" s="196"/>
      <c r="U247" s="196"/>
    </row>
    <row r="248" spans="1:21" s="167" customFormat="1" ht="10.5">
      <c r="A248" s="194"/>
      <c r="B248" s="195"/>
      <c r="C248" s="194"/>
      <c r="D248" s="194"/>
      <c r="E248" s="194"/>
      <c r="F248" s="194"/>
      <c r="G248" s="194"/>
      <c r="H248" s="194"/>
      <c r="I248" s="194"/>
      <c r="J248" s="196"/>
      <c r="K248" s="196"/>
      <c r="L248" s="196"/>
      <c r="M248" s="196"/>
      <c r="N248" s="196"/>
      <c r="O248" s="196"/>
      <c r="P248" s="198"/>
      <c r="Q248" s="198"/>
      <c r="R248" s="198"/>
      <c r="S248" s="196"/>
      <c r="T248" s="196"/>
      <c r="U248" s="196"/>
    </row>
    <row r="249" spans="1:21" s="167" customFormat="1" ht="10.5">
      <c r="A249" s="194"/>
      <c r="B249" s="195"/>
      <c r="C249" s="194"/>
      <c r="D249" s="194"/>
      <c r="E249" s="194"/>
      <c r="F249" s="194"/>
      <c r="G249" s="194"/>
      <c r="H249" s="194"/>
      <c r="I249" s="194"/>
      <c r="J249" s="196"/>
      <c r="K249" s="196"/>
      <c r="L249" s="196"/>
      <c r="M249" s="196"/>
      <c r="N249" s="196"/>
      <c r="O249" s="196"/>
      <c r="P249" s="198"/>
      <c r="Q249" s="198"/>
      <c r="R249" s="198"/>
      <c r="S249" s="196"/>
      <c r="T249" s="196"/>
      <c r="U249" s="196"/>
    </row>
    <row r="250" spans="1:21" s="167" customFormat="1" ht="10.5">
      <c r="A250" s="194"/>
      <c r="B250" s="195"/>
      <c r="C250" s="194"/>
      <c r="D250" s="194"/>
      <c r="E250" s="194"/>
      <c r="F250" s="194"/>
      <c r="G250" s="194"/>
      <c r="H250" s="194"/>
      <c r="I250" s="194"/>
      <c r="J250" s="196"/>
      <c r="K250" s="196"/>
      <c r="L250" s="196"/>
      <c r="M250" s="196"/>
      <c r="N250" s="196"/>
      <c r="O250" s="196"/>
      <c r="P250" s="198"/>
      <c r="Q250" s="198"/>
      <c r="R250" s="198"/>
      <c r="S250" s="196"/>
      <c r="T250" s="196"/>
      <c r="U250" s="196"/>
    </row>
    <row r="251" spans="1:21" s="167" customFormat="1" ht="10.5">
      <c r="A251" s="194"/>
      <c r="B251" s="195"/>
      <c r="C251" s="194"/>
      <c r="D251" s="194"/>
      <c r="E251" s="194"/>
      <c r="F251" s="194"/>
      <c r="G251" s="194"/>
      <c r="H251" s="194"/>
      <c r="I251" s="194"/>
      <c r="J251" s="196"/>
      <c r="K251" s="196"/>
      <c r="L251" s="196"/>
      <c r="M251" s="196"/>
      <c r="N251" s="196"/>
      <c r="O251" s="196"/>
      <c r="P251" s="198"/>
      <c r="Q251" s="198"/>
      <c r="R251" s="198"/>
      <c r="S251" s="196"/>
      <c r="T251" s="196"/>
      <c r="U251" s="196"/>
    </row>
    <row r="252" spans="1:21" s="167" customFormat="1" ht="10.5">
      <c r="A252" s="194"/>
      <c r="B252" s="195"/>
      <c r="C252" s="194"/>
      <c r="D252" s="194"/>
      <c r="E252" s="194"/>
      <c r="F252" s="194"/>
      <c r="G252" s="194"/>
      <c r="H252" s="194"/>
      <c r="I252" s="194"/>
      <c r="J252" s="196"/>
      <c r="K252" s="196"/>
      <c r="L252" s="196"/>
      <c r="M252" s="196"/>
      <c r="N252" s="196"/>
      <c r="O252" s="196"/>
      <c r="P252" s="198"/>
      <c r="Q252" s="198"/>
      <c r="R252" s="198"/>
      <c r="S252" s="196"/>
      <c r="T252" s="196"/>
      <c r="U252" s="196"/>
    </row>
    <row r="253" spans="1:21" s="167" customFormat="1" ht="10.5">
      <c r="A253" s="194"/>
      <c r="B253" s="195"/>
      <c r="C253" s="194"/>
      <c r="D253" s="194"/>
      <c r="E253" s="194"/>
      <c r="F253" s="194"/>
      <c r="G253" s="194"/>
      <c r="H253" s="194"/>
      <c r="I253" s="194"/>
      <c r="J253" s="196"/>
      <c r="K253" s="196"/>
      <c r="L253" s="196"/>
      <c r="M253" s="196"/>
      <c r="N253" s="196"/>
      <c r="O253" s="196"/>
      <c r="P253" s="198"/>
      <c r="Q253" s="198"/>
      <c r="R253" s="198"/>
      <c r="S253" s="196"/>
      <c r="T253" s="196"/>
      <c r="U253" s="196"/>
    </row>
    <row r="254" spans="1:21" s="167" customFormat="1" ht="10.5">
      <c r="A254" s="194"/>
      <c r="B254" s="195"/>
      <c r="C254" s="194"/>
      <c r="D254" s="194"/>
      <c r="E254" s="194"/>
      <c r="F254" s="194"/>
      <c r="G254" s="194"/>
      <c r="H254" s="194"/>
      <c r="I254" s="194"/>
      <c r="J254" s="196"/>
      <c r="K254" s="196"/>
      <c r="L254" s="196"/>
      <c r="M254" s="196"/>
      <c r="N254" s="196"/>
      <c r="O254" s="196"/>
      <c r="P254" s="198"/>
      <c r="Q254" s="198"/>
      <c r="R254" s="198"/>
      <c r="S254" s="196"/>
      <c r="T254" s="196"/>
      <c r="U254" s="196"/>
    </row>
    <row r="255" spans="1:21" s="167" customFormat="1" ht="10.5">
      <c r="A255" s="194"/>
      <c r="B255" s="195"/>
      <c r="C255" s="194"/>
      <c r="D255" s="194"/>
      <c r="E255" s="194"/>
      <c r="F255" s="194"/>
      <c r="G255" s="194"/>
      <c r="H255" s="194"/>
      <c r="I255" s="194"/>
      <c r="J255" s="196"/>
      <c r="K255" s="196"/>
      <c r="L255" s="196"/>
      <c r="M255" s="196"/>
      <c r="N255" s="196"/>
      <c r="O255" s="196"/>
      <c r="P255" s="198"/>
      <c r="Q255" s="198"/>
      <c r="R255" s="198"/>
      <c r="S255" s="196"/>
      <c r="T255" s="196"/>
      <c r="U255" s="196"/>
    </row>
    <row r="256" spans="1:21" s="167" customFormat="1" ht="10.5">
      <c r="A256" s="194"/>
      <c r="B256" s="195"/>
      <c r="C256" s="194"/>
      <c r="D256" s="194"/>
      <c r="E256" s="194"/>
      <c r="F256" s="194"/>
      <c r="G256" s="194"/>
      <c r="H256" s="194"/>
      <c r="I256" s="194"/>
      <c r="J256" s="196"/>
      <c r="K256" s="196"/>
      <c r="L256" s="196"/>
      <c r="M256" s="196"/>
      <c r="N256" s="196"/>
      <c r="O256" s="196"/>
      <c r="P256" s="198"/>
      <c r="Q256" s="198"/>
      <c r="R256" s="198"/>
      <c r="S256" s="196"/>
      <c r="T256" s="196"/>
      <c r="U256" s="196"/>
    </row>
    <row r="257" spans="1:21" s="167" customFormat="1" ht="10.5">
      <c r="A257" s="194"/>
      <c r="B257" s="195"/>
      <c r="C257" s="194"/>
      <c r="D257" s="194"/>
      <c r="E257" s="194"/>
      <c r="F257" s="194"/>
      <c r="G257" s="194"/>
      <c r="H257" s="194"/>
      <c r="I257" s="194"/>
      <c r="J257" s="196"/>
      <c r="K257" s="196"/>
      <c r="L257" s="196"/>
      <c r="M257" s="196"/>
      <c r="N257" s="196"/>
      <c r="O257" s="196"/>
      <c r="P257" s="198"/>
      <c r="Q257" s="198"/>
      <c r="R257" s="198"/>
      <c r="S257" s="196"/>
      <c r="T257" s="196"/>
      <c r="U257" s="196"/>
    </row>
    <row r="258" spans="1:21" s="167" customFormat="1" ht="10.5">
      <c r="A258" s="194"/>
      <c r="B258" s="195"/>
      <c r="C258" s="194"/>
      <c r="D258" s="194"/>
      <c r="E258" s="194"/>
      <c r="F258" s="194"/>
      <c r="G258" s="194"/>
      <c r="H258" s="194"/>
      <c r="I258" s="194"/>
      <c r="J258" s="196"/>
      <c r="K258" s="196"/>
      <c r="L258" s="196"/>
      <c r="M258" s="196"/>
      <c r="N258" s="196"/>
      <c r="O258" s="196"/>
      <c r="P258" s="198"/>
      <c r="Q258" s="198"/>
      <c r="R258" s="198"/>
      <c r="S258" s="196"/>
      <c r="T258" s="196"/>
      <c r="U258" s="196"/>
    </row>
    <row r="259" spans="1:21" s="167" customFormat="1" ht="10.5">
      <c r="A259" s="194"/>
      <c r="B259" s="195"/>
      <c r="C259" s="194"/>
      <c r="D259" s="194"/>
      <c r="E259" s="194"/>
      <c r="F259" s="194"/>
      <c r="G259" s="194"/>
      <c r="H259" s="194"/>
      <c r="I259" s="194"/>
      <c r="J259" s="196"/>
      <c r="K259" s="196"/>
      <c r="L259" s="196"/>
      <c r="M259" s="196"/>
      <c r="N259" s="196"/>
      <c r="O259" s="196"/>
      <c r="P259" s="198"/>
      <c r="Q259" s="198"/>
      <c r="R259" s="198"/>
      <c r="S259" s="196"/>
      <c r="T259" s="196"/>
      <c r="U259" s="196"/>
    </row>
    <row r="260" spans="1:21" s="167" customFormat="1" ht="10.5">
      <c r="A260" s="194"/>
      <c r="B260" s="195"/>
      <c r="C260" s="194"/>
      <c r="D260" s="194"/>
      <c r="E260" s="194"/>
      <c r="F260" s="194"/>
      <c r="G260" s="194"/>
      <c r="H260" s="194"/>
      <c r="I260" s="194"/>
      <c r="J260" s="196"/>
      <c r="K260" s="196"/>
      <c r="L260" s="196"/>
      <c r="M260" s="196"/>
      <c r="N260" s="196"/>
      <c r="O260" s="196"/>
      <c r="P260" s="198"/>
      <c r="Q260" s="198"/>
      <c r="R260" s="198"/>
      <c r="S260" s="196"/>
      <c r="T260" s="196"/>
      <c r="U260" s="196"/>
    </row>
    <row r="261" spans="1:21" s="167" customFormat="1" ht="10.5">
      <c r="A261" s="194"/>
      <c r="B261" s="195"/>
      <c r="C261" s="194"/>
      <c r="D261" s="194"/>
      <c r="E261" s="194"/>
      <c r="F261" s="194"/>
      <c r="G261" s="194"/>
      <c r="H261" s="194"/>
      <c r="I261" s="194"/>
      <c r="J261" s="196"/>
      <c r="K261" s="196"/>
      <c r="L261" s="196"/>
      <c r="M261" s="196"/>
      <c r="N261" s="196"/>
      <c r="O261" s="196"/>
      <c r="P261" s="198"/>
      <c r="Q261" s="198"/>
      <c r="R261" s="198"/>
      <c r="S261" s="196"/>
      <c r="T261" s="196"/>
      <c r="U261" s="196"/>
    </row>
    <row r="262" spans="1:21" s="167" customFormat="1" ht="10.5">
      <c r="A262" s="194"/>
      <c r="B262" s="195"/>
      <c r="C262" s="194"/>
      <c r="D262" s="194"/>
      <c r="E262" s="194"/>
      <c r="F262" s="194"/>
      <c r="G262" s="194"/>
      <c r="H262" s="194"/>
      <c r="I262" s="194"/>
      <c r="J262" s="196"/>
      <c r="K262" s="196"/>
      <c r="L262" s="196"/>
      <c r="M262" s="196"/>
      <c r="N262" s="196"/>
      <c r="O262" s="196"/>
      <c r="P262" s="198"/>
      <c r="Q262" s="198"/>
      <c r="R262" s="198"/>
      <c r="S262" s="196"/>
      <c r="T262" s="196"/>
      <c r="U262" s="196"/>
    </row>
    <row r="263" spans="1:21" s="167" customFormat="1" ht="10.5">
      <c r="A263" s="194"/>
      <c r="B263" s="195"/>
      <c r="C263" s="194"/>
      <c r="D263" s="194"/>
      <c r="E263" s="194"/>
      <c r="F263" s="194"/>
      <c r="G263" s="194"/>
      <c r="H263" s="194"/>
      <c r="I263" s="194"/>
      <c r="J263" s="196"/>
      <c r="K263" s="196"/>
      <c r="L263" s="196"/>
      <c r="M263" s="196"/>
      <c r="N263" s="196"/>
      <c r="O263" s="196"/>
      <c r="P263" s="198"/>
      <c r="Q263" s="198"/>
      <c r="R263" s="198"/>
      <c r="S263" s="196"/>
      <c r="T263" s="196"/>
      <c r="U263" s="196"/>
    </row>
    <row r="264" spans="1:21" s="167" customFormat="1" ht="10.5">
      <c r="A264" s="194"/>
      <c r="B264" s="195"/>
      <c r="C264" s="194"/>
      <c r="D264" s="194"/>
      <c r="E264" s="194"/>
      <c r="F264" s="194"/>
      <c r="G264" s="194"/>
      <c r="H264" s="194"/>
      <c r="I264" s="194"/>
      <c r="J264" s="196"/>
      <c r="K264" s="196"/>
      <c r="L264" s="196"/>
      <c r="M264" s="196"/>
      <c r="N264" s="196"/>
      <c r="O264" s="196"/>
      <c r="P264" s="198"/>
      <c r="Q264" s="198"/>
      <c r="R264" s="198"/>
      <c r="S264" s="196"/>
      <c r="T264" s="196"/>
      <c r="U264" s="196"/>
    </row>
    <row r="265" spans="1:21" s="167" customFormat="1" ht="10.5">
      <c r="A265" s="194"/>
      <c r="B265" s="195"/>
      <c r="C265" s="194"/>
      <c r="D265" s="194"/>
      <c r="E265" s="194"/>
      <c r="F265" s="194"/>
      <c r="G265" s="194"/>
      <c r="H265" s="194"/>
      <c r="I265" s="194"/>
      <c r="J265" s="196"/>
      <c r="K265" s="196"/>
      <c r="L265" s="196"/>
      <c r="M265" s="196"/>
      <c r="N265" s="196"/>
      <c r="O265" s="196"/>
      <c r="P265" s="198"/>
      <c r="Q265" s="198"/>
      <c r="R265" s="198"/>
      <c r="S265" s="196"/>
      <c r="T265" s="196"/>
      <c r="U265" s="196"/>
    </row>
    <row r="266" spans="1:21" s="167" customFormat="1" ht="10.5">
      <c r="A266" s="194"/>
      <c r="B266" s="195"/>
      <c r="C266" s="194"/>
      <c r="D266" s="194"/>
      <c r="E266" s="194"/>
      <c r="F266" s="194"/>
      <c r="G266" s="194"/>
      <c r="H266" s="194"/>
      <c r="I266" s="194"/>
      <c r="J266" s="196"/>
      <c r="K266" s="196"/>
      <c r="L266" s="196"/>
      <c r="M266" s="196"/>
      <c r="N266" s="196"/>
      <c r="O266" s="196"/>
      <c r="P266" s="198"/>
      <c r="Q266" s="198"/>
      <c r="R266" s="198"/>
      <c r="S266" s="196"/>
      <c r="T266" s="196"/>
      <c r="U266" s="196"/>
    </row>
    <row r="267" spans="1:21" s="167" customFormat="1" ht="10.5">
      <c r="A267" s="194"/>
      <c r="B267" s="195"/>
      <c r="C267" s="194"/>
      <c r="D267" s="194"/>
      <c r="E267" s="194"/>
      <c r="F267" s="194"/>
      <c r="G267" s="194"/>
      <c r="H267" s="194"/>
      <c r="I267" s="194"/>
      <c r="J267" s="196"/>
      <c r="K267" s="196"/>
      <c r="L267" s="196"/>
      <c r="M267" s="196"/>
      <c r="N267" s="196"/>
      <c r="O267" s="196"/>
      <c r="P267" s="198"/>
      <c r="Q267" s="198"/>
      <c r="R267" s="198"/>
      <c r="S267" s="196"/>
      <c r="T267" s="196"/>
      <c r="U267" s="196"/>
    </row>
    <row r="268" spans="1:21" s="167" customFormat="1" ht="10.5">
      <c r="A268" s="194"/>
      <c r="B268" s="195"/>
      <c r="C268" s="194"/>
      <c r="D268" s="194"/>
      <c r="E268" s="194"/>
      <c r="F268" s="194"/>
      <c r="G268" s="194"/>
      <c r="H268" s="194"/>
      <c r="I268" s="194"/>
      <c r="J268" s="196"/>
      <c r="K268" s="196"/>
      <c r="L268" s="196"/>
      <c r="M268" s="196"/>
      <c r="N268" s="196"/>
      <c r="O268" s="196"/>
      <c r="P268" s="198"/>
      <c r="Q268" s="198"/>
      <c r="R268" s="198"/>
      <c r="S268" s="196"/>
      <c r="T268" s="196"/>
      <c r="U268" s="196"/>
    </row>
    <row r="269" spans="1:21" s="167" customFormat="1" ht="10.5">
      <c r="A269" s="194"/>
      <c r="B269" s="195"/>
      <c r="C269" s="194"/>
      <c r="D269" s="194"/>
      <c r="E269" s="194"/>
      <c r="F269" s="194"/>
      <c r="G269" s="194"/>
      <c r="H269" s="194"/>
      <c r="I269" s="194"/>
      <c r="J269" s="196"/>
      <c r="K269" s="196"/>
      <c r="L269" s="196"/>
      <c r="M269" s="196"/>
      <c r="N269" s="196"/>
      <c r="O269" s="196"/>
      <c r="P269" s="198"/>
      <c r="Q269" s="198"/>
      <c r="R269" s="198"/>
      <c r="S269" s="196"/>
      <c r="T269" s="196"/>
      <c r="U269" s="196"/>
    </row>
    <row r="270" spans="1:21" s="167" customFormat="1" ht="10.5">
      <c r="A270" s="194"/>
      <c r="B270" s="195"/>
      <c r="C270" s="194"/>
      <c r="D270" s="194"/>
      <c r="E270" s="194"/>
      <c r="F270" s="194"/>
      <c r="G270" s="194"/>
      <c r="H270" s="194"/>
      <c r="I270" s="194"/>
      <c r="J270" s="196"/>
      <c r="K270" s="196"/>
      <c r="L270" s="196"/>
      <c r="M270" s="196"/>
      <c r="N270" s="196"/>
      <c r="O270" s="196"/>
      <c r="P270" s="198"/>
      <c r="Q270" s="198"/>
      <c r="R270" s="198"/>
      <c r="S270" s="196"/>
      <c r="T270" s="196"/>
      <c r="U270" s="196"/>
    </row>
    <row r="271" spans="1:21" s="167" customFormat="1" ht="10.5">
      <c r="A271" s="194"/>
      <c r="B271" s="195"/>
      <c r="C271" s="194"/>
      <c r="D271" s="194"/>
      <c r="E271" s="194"/>
      <c r="F271" s="194"/>
      <c r="G271" s="194"/>
      <c r="H271" s="194"/>
      <c r="I271" s="194"/>
      <c r="J271" s="196"/>
      <c r="K271" s="196"/>
      <c r="L271" s="196"/>
      <c r="M271" s="196"/>
      <c r="N271" s="196"/>
      <c r="O271" s="196"/>
      <c r="P271" s="198"/>
      <c r="Q271" s="198"/>
      <c r="R271" s="198"/>
      <c r="S271" s="196"/>
      <c r="T271" s="196"/>
      <c r="U271" s="196"/>
    </row>
    <row r="272" spans="1:21" s="167" customFormat="1" ht="10.5">
      <c r="A272" s="194"/>
      <c r="B272" s="195"/>
      <c r="C272" s="194"/>
      <c r="D272" s="194"/>
      <c r="E272" s="194"/>
      <c r="F272" s="194"/>
      <c r="G272" s="194"/>
      <c r="H272" s="194"/>
      <c r="I272" s="194"/>
      <c r="J272" s="196"/>
      <c r="K272" s="196"/>
      <c r="L272" s="196"/>
      <c r="M272" s="196"/>
      <c r="N272" s="196"/>
      <c r="O272" s="196"/>
      <c r="P272" s="198"/>
      <c r="Q272" s="198"/>
      <c r="R272" s="198"/>
      <c r="S272" s="196"/>
      <c r="T272" s="196"/>
      <c r="U272" s="196"/>
    </row>
    <row r="273" spans="1:21" s="167" customFormat="1" ht="10.5">
      <c r="A273" s="194"/>
      <c r="B273" s="195"/>
      <c r="C273" s="194"/>
      <c r="D273" s="194"/>
      <c r="E273" s="194"/>
      <c r="F273" s="194"/>
      <c r="G273" s="194"/>
      <c r="H273" s="194"/>
      <c r="I273" s="194"/>
      <c r="J273" s="196"/>
      <c r="K273" s="196"/>
      <c r="L273" s="196"/>
      <c r="M273" s="196"/>
      <c r="N273" s="196"/>
      <c r="O273" s="196"/>
      <c r="P273" s="198"/>
      <c r="Q273" s="198"/>
      <c r="R273" s="198"/>
      <c r="S273" s="196"/>
      <c r="T273" s="196"/>
      <c r="U273" s="196"/>
    </row>
    <row r="274" spans="1:21" s="167" customFormat="1" ht="10.5">
      <c r="A274" s="194"/>
      <c r="B274" s="195"/>
      <c r="C274" s="194"/>
      <c r="D274" s="194"/>
      <c r="E274" s="194"/>
      <c r="F274" s="194"/>
      <c r="G274" s="194"/>
      <c r="H274" s="194"/>
      <c r="I274" s="194"/>
      <c r="J274" s="196"/>
      <c r="K274" s="196"/>
      <c r="L274" s="196"/>
      <c r="M274" s="196"/>
      <c r="N274" s="196"/>
      <c r="O274" s="196"/>
      <c r="P274" s="198"/>
      <c r="Q274" s="198"/>
      <c r="R274" s="198"/>
      <c r="S274" s="196"/>
      <c r="T274" s="196"/>
      <c r="U274" s="196"/>
    </row>
    <row r="275" spans="1:21" s="167" customFormat="1" ht="10.5">
      <c r="A275" s="194"/>
      <c r="B275" s="195"/>
      <c r="C275" s="194"/>
      <c r="D275" s="194"/>
      <c r="E275" s="194"/>
      <c r="F275" s="194"/>
      <c r="G275" s="194"/>
      <c r="H275" s="194"/>
      <c r="I275" s="194"/>
      <c r="J275" s="196"/>
      <c r="K275" s="196"/>
      <c r="L275" s="196"/>
      <c r="M275" s="196"/>
      <c r="N275" s="196"/>
      <c r="O275" s="196"/>
      <c r="P275" s="198"/>
      <c r="Q275" s="198"/>
      <c r="R275" s="198"/>
      <c r="S275" s="196"/>
      <c r="T275" s="196"/>
      <c r="U275" s="196"/>
    </row>
  </sheetData>
  <sheetProtection/>
  <mergeCells count="24">
    <mergeCell ref="S2:Y2"/>
    <mergeCell ref="V7:V8"/>
    <mergeCell ref="S6:U6"/>
    <mergeCell ref="T7:U7"/>
    <mergeCell ref="S7:S8"/>
    <mergeCell ref="A4:U4"/>
    <mergeCell ref="J7:J8"/>
    <mergeCell ref="P7:P8"/>
    <mergeCell ref="Q7:R7"/>
    <mergeCell ref="E7:F7"/>
    <mergeCell ref="P6:R6"/>
    <mergeCell ref="H7:I7"/>
    <mergeCell ref="C6:C8"/>
    <mergeCell ref="D7:D8"/>
    <mergeCell ref="D6:F6"/>
    <mergeCell ref="G6:I6"/>
    <mergeCell ref="K7:L7"/>
    <mergeCell ref="G7:G8"/>
    <mergeCell ref="M6:O6"/>
    <mergeCell ref="M7:M8"/>
    <mergeCell ref="N7:O7"/>
    <mergeCell ref="B6:B8"/>
    <mergeCell ref="A6:A8"/>
    <mergeCell ref="J6:L6"/>
  </mergeCells>
  <printOptions/>
  <pageMargins left="0.7" right="0.7" top="0.75" bottom="0.75" header="0.3" footer="0.3"/>
  <pageSetup horizontalDpi="600" verticalDpi="600" orientation="landscape" paperSize="9" scale="63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X109"/>
  <sheetViews>
    <sheetView view="pageBreakPreview" zoomScale="60" zoomScalePageLayoutView="0" workbookViewId="0" topLeftCell="A1">
      <selection activeCell="G9" sqref="G9"/>
    </sheetView>
  </sheetViews>
  <sheetFormatPr defaultColWidth="9.140625" defaultRowHeight="12"/>
  <cols>
    <col min="1" max="1" width="8.00390625" style="2" customWidth="1"/>
    <col min="2" max="2" width="48.8515625" style="3" customWidth="1"/>
    <col min="3" max="3" width="9.7109375" style="2" customWidth="1"/>
    <col min="4" max="4" width="11.421875" style="2" customWidth="1"/>
    <col min="5" max="7" width="17.421875" style="2" customWidth="1"/>
    <col min="8" max="10" width="16.421875" style="2" customWidth="1"/>
    <col min="11" max="11" width="13.140625" style="1" customWidth="1"/>
    <col min="12" max="12" width="13.28125" style="1" customWidth="1"/>
    <col min="13" max="13" width="16.140625" style="1" customWidth="1"/>
    <col min="14" max="14" width="0.13671875" style="1" customWidth="1"/>
    <col min="15" max="16" width="14.421875" style="1" hidden="1" customWidth="1"/>
    <col min="17" max="19" width="14.28125" style="1" customWidth="1"/>
    <col min="20" max="20" width="13.140625" style="1" customWidth="1"/>
    <col min="21" max="21" width="14.421875" style="1" customWidth="1"/>
    <col min="22" max="22" width="14.140625" style="1" customWidth="1"/>
    <col min="23" max="23" width="22.8515625" style="0" hidden="1" customWidth="1"/>
  </cols>
  <sheetData>
    <row r="2" spans="2:24" ht="15.75">
      <c r="B2" s="4"/>
      <c r="M2" s="4"/>
      <c r="N2" s="4"/>
      <c r="O2" s="4"/>
      <c r="P2" s="4"/>
      <c r="S2" s="4"/>
      <c r="W2" s="59" t="s">
        <v>66</v>
      </c>
      <c r="X2" s="59"/>
    </row>
    <row r="3" spans="11:22" ht="14.25" customHeight="1"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41.25" customHeight="1">
      <c r="A4" s="357" t="s">
        <v>900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</row>
    <row r="5" spans="1:23" ht="15" customHeight="1" thickBot="1">
      <c r="A5" s="28"/>
      <c r="B5" s="29"/>
      <c r="C5" s="28"/>
      <c r="D5" s="28"/>
      <c r="E5" s="28"/>
      <c r="F5" s="28"/>
      <c r="G5" s="28"/>
      <c r="H5" s="28"/>
      <c r="I5" s="28"/>
      <c r="J5" s="28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W5" s="31" t="s">
        <v>72</v>
      </c>
    </row>
    <row r="6" spans="1:23" ht="22.5" customHeight="1">
      <c r="A6" s="362" t="s">
        <v>73</v>
      </c>
      <c r="B6" s="364" t="s">
        <v>74</v>
      </c>
      <c r="C6" s="365" t="s">
        <v>75</v>
      </c>
      <c r="D6" s="359" t="s">
        <v>260</v>
      </c>
      <c r="E6" s="348" t="s">
        <v>68</v>
      </c>
      <c r="F6" s="348"/>
      <c r="G6" s="348"/>
      <c r="H6" s="348" t="s">
        <v>69</v>
      </c>
      <c r="I6" s="348"/>
      <c r="J6" s="348"/>
      <c r="K6" s="348" t="s">
        <v>255</v>
      </c>
      <c r="L6" s="348"/>
      <c r="M6" s="348"/>
      <c r="N6" s="337" t="s">
        <v>70</v>
      </c>
      <c r="O6" s="338"/>
      <c r="P6" s="339"/>
      <c r="Q6" s="348" t="s">
        <v>256</v>
      </c>
      <c r="R6" s="348"/>
      <c r="S6" s="348"/>
      <c r="T6" s="348" t="s">
        <v>257</v>
      </c>
      <c r="U6" s="348"/>
      <c r="V6" s="361"/>
      <c r="W6" s="49"/>
    </row>
    <row r="7" spans="1:23" ht="18.75" customHeight="1">
      <c r="A7" s="363"/>
      <c r="B7" s="336"/>
      <c r="C7" s="366"/>
      <c r="D7" s="360"/>
      <c r="E7" s="336" t="s">
        <v>76</v>
      </c>
      <c r="F7" s="336" t="s">
        <v>77</v>
      </c>
      <c r="G7" s="336"/>
      <c r="H7" s="336" t="s">
        <v>76</v>
      </c>
      <c r="I7" s="336" t="s">
        <v>77</v>
      </c>
      <c r="J7" s="336"/>
      <c r="K7" s="336" t="s">
        <v>76</v>
      </c>
      <c r="L7" s="336" t="s">
        <v>77</v>
      </c>
      <c r="M7" s="336"/>
      <c r="N7" s="336" t="s">
        <v>76</v>
      </c>
      <c r="O7" s="336" t="s">
        <v>77</v>
      </c>
      <c r="P7" s="336"/>
      <c r="Q7" s="336" t="s">
        <v>76</v>
      </c>
      <c r="R7" s="336" t="s">
        <v>77</v>
      </c>
      <c r="S7" s="336"/>
      <c r="T7" s="336" t="s">
        <v>76</v>
      </c>
      <c r="U7" s="336" t="s">
        <v>77</v>
      </c>
      <c r="V7" s="342"/>
      <c r="W7" s="354" t="s">
        <v>71</v>
      </c>
    </row>
    <row r="8" spans="1:23" ht="38.25" customHeight="1">
      <c r="A8" s="363"/>
      <c r="B8" s="336"/>
      <c r="C8" s="366"/>
      <c r="D8" s="360"/>
      <c r="E8" s="336"/>
      <c r="F8" s="14" t="s">
        <v>78</v>
      </c>
      <c r="G8" s="14" t="s">
        <v>79</v>
      </c>
      <c r="H8" s="336"/>
      <c r="I8" s="14" t="s">
        <v>78</v>
      </c>
      <c r="J8" s="14" t="s">
        <v>79</v>
      </c>
      <c r="K8" s="336"/>
      <c r="L8" s="14" t="s">
        <v>78</v>
      </c>
      <c r="M8" s="14" t="s">
        <v>79</v>
      </c>
      <c r="N8" s="336"/>
      <c r="O8" s="14" t="s">
        <v>78</v>
      </c>
      <c r="P8" s="14" t="s">
        <v>79</v>
      </c>
      <c r="Q8" s="336"/>
      <c r="R8" s="14" t="s">
        <v>78</v>
      </c>
      <c r="S8" s="14" t="s">
        <v>79</v>
      </c>
      <c r="T8" s="336"/>
      <c r="U8" s="14" t="s">
        <v>78</v>
      </c>
      <c r="V8" s="48" t="s">
        <v>79</v>
      </c>
      <c r="W8" s="354"/>
    </row>
    <row r="9" spans="1:23" ht="12.75" customHeight="1">
      <c r="A9" s="15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47">
        <v>22</v>
      </c>
      <c r="W9" s="53">
        <v>22</v>
      </c>
    </row>
    <row r="10" spans="1:23" s="159" customFormat="1" ht="78.75" customHeight="1">
      <c r="A10" s="149" t="s">
        <v>80</v>
      </c>
      <c r="B10" s="150" t="s">
        <v>81</v>
      </c>
      <c r="C10" s="151" t="s">
        <v>82</v>
      </c>
      <c r="D10" s="199" t="s">
        <v>57</v>
      </c>
      <c r="E10" s="152">
        <f>2!D10</f>
        <v>688571.1000000001</v>
      </c>
      <c r="F10" s="152">
        <f>2!E10</f>
        <v>585511.7000000001</v>
      </c>
      <c r="G10" s="152">
        <f>2!F10</f>
        <v>143059.4</v>
      </c>
      <c r="H10" s="152">
        <f>2!G10</f>
        <v>736640.6</v>
      </c>
      <c r="I10" s="152">
        <f>2!H10</f>
        <v>627026.3</v>
      </c>
      <c r="J10" s="152">
        <f>2!I10</f>
        <v>109614.3</v>
      </c>
      <c r="K10" s="152">
        <f>2!J10</f>
        <v>962704.6</v>
      </c>
      <c r="L10" s="152">
        <f>2!K10</f>
        <v>636579.6</v>
      </c>
      <c r="M10" s="152">
        <f>2!L10</f>
        <v>326125</v>
      </c>
      <c r="N10" s="152">
        <f>2!M10</f>
        <v>0</v>
      </c>
      <c r="O10" s="152">
        <f>2!N10</f>
        <v>0</v>
      </c>
      <c r="P10" s="152">
        <f>2!O10</f>
        <v>0</v>
      </c>
      <c r="Q10" s="172">
        <f>2!P10</f>
        <v>785649.8</v>
      </c>
      <c r="R10" s="172">
        <f>2!Q10</f>
        <v>638899.8</v>
      </c>
      <c r="S10" s="152">
        <f>2!R10</f>
        <v>146750</v>
      </c>
      <c r="T10" s="152">
        <f>2!S10</f>
        <v>808192.87</v>
      </c>
      <c r="U10" s="152">
        <f>2!T10</f>
        <v>677817.87</v>
      </c>
      <c r="V10" s="152">
        <f>2!U10</f>
        <v>130375</v>
      </c>
      <c r="W10" s="200"/>
    </row>
    <row r="11" spans="1:23" s="167" customFormat="1" ht="12.75" customHeight="1">
      <c r="A11" s="160"/>
      <c r="B11" s="161" t="s">
        <v>77</v>
      </c>
      <c r="C11" s="162"/>
      <c r="D11" s="162"/>
      <c r="E11" s="80"/>
      <c r="F11" s="80"/>
      <c r="G11" s="80"/>
      <c r="H11" s="162"/>
      <c r="I11" s="162"/>
      <c r="J11" s="162"/>
      <c r="K11" s="163"/>
      <c r="L11" s="163"/>
      <c r="M11" s="163"/>
      <c r="N11" s="163"/>
      <c r="O11" s="163"/>
      <c r="P11" s="163"/>
      <c r="Q11" s="201"/>
      <c r="R11" s="201"/>
      <c r="S11" s="163"/>
      <c r="T11" s="163"/>
      <c r="U11" s="163"/>
      <c r="V11" s="163"/>
      <c r="W11" s="202"/>
    </row>
    <row r="12" spans="1:23" s="159" customFormat="1" ht="73.5" customHeight="1">
      <c r="A12" s="149" t="s">
        <v>83</v>
      </c>
      <c r="B12" s="150" t="s">
        <v>84</v>
      </c>
      <c r="C12" s="151" t="s">
        <v>85</v>
      </c>
      <c r="D12" s="199" t="s">
        <v>57</v>
      </c>
      <c r="E12" s="152">
        <f>F12</f>
        <v>109506.3</v>
      </c>
      <c r="F12" s="152">
        <f>2!E12</f>
        <v>109506.3</v>
      </c>
      <c r="G12" s="152" t="str">
        <f>2!F12</f>
        <v>X</v>
      </c>
      <c r="H12" s="152">
        <f>I12</f>
        <v>100725.8</v>
      </c>
      <c r="I12" s="152">
        <f>2!H12</f>
        <v>100725.8</v>
      </c>
      <c r="J12" s="152" t="str">
        <f>2!I12</f>
        <v>X</v>
      </c>
      <c r="K12" s="152">
        <f>L12</f>
        <v>113981.8</v>
      </c>
      <c r="L12" s="152">
        <f>2!K12</f>
        <v>113981.8</v>
      </c>
      <c r="M12" s="152" t="str">
        <f>2!L12</f>
        <v>X</v>
      </c>
      <c r="N12" s="152">
        <f>O12</f>
        <v>0</v>
      </c>
      <c r="O12" s="152">
        <f>2!N12</f>
        <v>0</v>
      </c>
      <c r="P12" s="152" t="str">
        <f>2!O12</f>
        <v>X</v>
      </c>
      <c r="Q12" s="172">
        <f>R12</f>
        <v>133374</v>
      </c>
      <c r="R12" s="172">
        <f>2!Q12</f>
        <v>133374</v>
      </c>
      <c r="S12" s="152" t="str">
        <f>2!R12</f>
        <v>X</v>
      </c>
      <c r="T12" s="152">
        <f>U12</f>
        <v>167948.30000000002</v>
      </c>
      <c r="U12" s="152">
        <f>2!T12</f>
        <v>167948.30000000002</v>
      </c>
      <c r="V12" s="152" t="str">
        <f>2!U12</f>
        <v>X</v>
      </c>
      <c r="W12" s="200"/>
    </row>
    <row r="13" spans="1:23" s="167" customFormat="1" ht="12.75" customHeight="1">
      <c r="A13" s="160"/>
      <c r="B13" s="161" t="s">
        <v>77</v>
      </c>
      <c r="C13" s="162"/>
      <c r="D13" s="162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177"/>
      <c r="R13" s="177"/>
      <c r="S13" s="80"/>
      <c r="T13" s="80"/>
      <c r="U13" s="80"/>
      <c r="V13" s="80"/>
      <c r="W13" s="202"/>
    </row>
    <row r="14" spans="1:23" s="159" customFormat="1" ht="77.25" customHeight="1">
      <c r="A14" s="149" t="s">
        <v>100</v>
      </c>
      <c r="B14" s="150" t="s">
        <v>101</v>
      </c>
      <c r="C14" s="151" t="s">
        <v>102</v>
      </c>
      <c r="D14" s="199" t="s">
        <v>57</v>
      </c>
      <c r="E14" s="152">
        <f>2!E22</f>
        <v>6936</v>
      </c>
      <c r="F14" s="152">
        <f>E14</f>
        <v>6936</v>
      </c>
      <c r="G14" s="152" t="str">
        <f>2!F14</f>
        <v>X</v>
      </c>
      <c r="H14" s="152">
        <f>2!H22</f>
        <v>5620.1</v>
      </c>
      <c r="I14" s="152">
        <f>H14</f>
        <v>5620.1</v>
      </c>
      <c r="J14" s="152" t="str">
        <f>2!I14</f>
        <v>X</v>
      </c>
      <c r="K14" s="152">
        <f>2!K22</f>
        <v>8775.8</v>
      </c>
      <c r="L14" s="152">
        <f>K14</f>
        <v>8775.8</v>
      </c>
      <c r="M14" s="152" t="str">
        <f>2!L14</f>
        <v>X</v>
      </c>
      <c r="N14" s="152">
        <f>2!N22</f>
        <v>0</v>
      </c>
      <c r="O14" s="152">
        <f>N14</f>
        <v>0</v>
      </c>
      <c r="P14" s="152" t="str">
        <f>2!O14</f>
        <v>X</v>
      </c>
      <c r="Q14" s="172">
        <f>2!Q22</f>
        <v>9653.499999999998</v>
      </c>
      <c r="R14" s="172">
        <f>Q14</f>
        <v>9653.499999999998</v>
      </c>
      <c r="S14" s="152" t="str">
        <f>2!R14</f>
        <v>X</v>
      </c>
      <c r="T14" s="152">
        <f>2!T22</f>
        <v>10618.85</v>
      </c>
      <c r="U14" s="152">
        <f>T14</f>
        <v>10618.85</v>
      </c>
      <c r="V14" s="152" t="str">
        <f>2!U14</f>
        <v>X</v>
      </c>
      <c r="W14" s="200"/>
    </row>
    <row r="15" spans="1:23" s="167" customFormat="1" ht="12.75" customHeight="1">
      <c r="A15" s="160"/>
      <c r="B15" s="161" t="s">
        <v>77</v>
      </c>
      <c r="C15" s="162"/>
      <c r="D15" s="162"/>
      <c r="E15" s="80"/>
      <c r="F15" s="80"/>
      <c r="G15" s="80"/>
      <c r="H15" s="162"/>
      <c r="I15" s="162"/>
      <c r="J15" s="162"/>
      <c r="K15" s="181"/>
      <c r="L15" s="181"/>
      <c r="M15" s="181"/>
      <c r="N15" s="181"/>
      <c r="O15" s="181"/>
      <c r="P15" s="181"/>
      <c r="Q15" s="203"/>
      <c r="R15" s="203"/>
      <c r="S15" s="181"/>
      <c r="T15" s="181"/>
      <c r="U15" s="181"/>
      <c r="V15" s="181"/>
      <c r="W15" s="202"/>
    </row>
    <row r="16" spans="1:23" s="167" customFormat="1" ht="42" customHeight="1">
      <c r="A16" s="160" t="s">
        <v>103</v>
      </c>
      <c r="B16" s="161" t="s">
        <v>104</v>
      </c>
      <c r="C16" s="162" t="s">
        <v>82</v>
      </c>
      <c r="D16" s="162"/>
      <c r="E16" s="80"/>
      <c r="F16" s="80"/>
      <c r="G16" s="80"/>
      <c r="H16" s="162"/>
      <c r="I16" s="162"/>
      <c r="J16" s="162"/>
      <c r="K16" s="181"/>
      <c r="L16" s="181"/>
      <c r="M16" s="181"/>
      <c r="N16" s="181"/>
      <c r="O16" s="181"/>
      <c r="P16" s="181"/>
      <c r="Q16" s="203"/>
      <c r="R16" s="203"/>
      <c r="S16" s="181"/>
      <c r="T16" s="181"/>
      <c r="U16" s="181"/>
      <c r="V16" s="181"/>
      <c r="W16" s="200"/>
    </row>
    <row r="17" spans="1:23" s="167" customFormat="1" ht="60.75" customHeight="1">
      <c r="A17" s="160" t="s">
        <v>105</v>
      </c>
      <c r="B17" s="161" t="s">
        <v>106</v>
      </c>
      <c r="C17" s="162" t="s">
        <v>82</v>
      </c>
      <c r="D17" s="162"/>
      <c r="E17" s="80"/>
      <c r="F17" s="80"/>
      <c r="G17" s="80"/>
      <c r="H17" s="162"/>
      <c r="I17" s="162"/>
      <c r="J17" s="162"/>
      <c r="K17" s="204"/>
      <c r="L17" s="204"/>
      <c r="M17" s="204"/>
      <c r="N17" s="204"/>
      <c r="O17" s="204"/>
      <c r="P17" s="204"/>
      <c r="Q17" s="205"/>
      <c r="R17" s="205"/>
      <c r="S17" s="204"/>
      <c r="T17" s="204"/>
      <c r="U17" s="204"/>
      <c r="V17" s="204"/>
      <c r="W17" s="200"/>
    </row>
    <row r="18" spans="1:23" s="167" customFormat="1" ht="37.5" customHeight="1">
      <c r="A18" s="160" t="s">
        <v>107</v>
      </c>
      <c r="B18" s="161" t="s">
        <v>108</v>
      </c>
      <c r="C18" s="162" t="s">
        <v>82</v>
      </c>
      <c r="D18" s="162"/>
      <c r="E18" s="80"/>
      <c r="F18" s="80"/>
      <c r="G18" s="80"/>
      <c r="H18" s="162"/>
      <c r="I18" s="162"/>
      <c r="J18" s="162"/>
      <c r="K18" s="163"/>
      <c r="L18" s="163"/>
      <c r="M18" s="163"/>
      <c r="N18" s="163"/>
      <c r="O18" s="163"/>
      <c r="P18" s="163"/>
      <c r="Q18" s="201"/>
      <c r="R18" s="201"/>
      <c r="S18" s="163"/>
      <c r="T18" s="163"/>
      <c r="U18" s="163"/>
      <c r="V18" s="163"/>
      <c r="W18" s="200"/>
    </row>
    <row r="19" spans="1:23" s="167" customFormat="1" ht="72.75" customHeight="1">
      <c r="A19" s="160" t="s">
        <v>127</v>
      </c>
      <c r="B19" s="161" t="s">
        <v>128</v>
      </c>
      <c r="C19" s="162" t="s">
        <v>82</v>
      </c>
      <c r="D19" s="162"/>
      <c r="E19" s="80"/>
      <c r="F19" s="80"/>
      <c r="G19" s="80"/>
      <c r="H19" s="162"/>
      <c r="I19" s="162"/>
      <c r="J19" s="162"/>
      <c r="K19" s="181"/>
      <c r="L19" s="181"/>
      <c r="M19" s="181"/>
      <c r="N19" s="181"/>
      <c r="O19" s="181"/>
      <c r="P19" s="181"/>
      <c r="Q19" s="203"/>
      <c r="R19" s="203"/>
      <c r="S19" s="181"/>
      <c r="T19" s="181"/>
      <c r="U19" s="181"/>
      <c r="V19" s="181"/>
      <c r="W19" s="200"/>
    </row>
    <row r="20" spans="1:23" s="167" customFormat="1" ht="51" customHeight="1">
      <c r="A20" s="160" t="s">
        <v>131</v>
      </c>
      <c r="B20" s="161" t="s">
        <v>132</v>
      </c>
      <c r="C20" s="162" t="s">
        <v>82</v>
      </c>
      <c r="D20" s="162"/>
      <c r="E20" s="80"/>
      <c r="F20" s="80"/>
      <c r="G20" s="80"/>
      <c r="H20" s="162"/>
      <c r="I20" s="162"/>
      <c r="J20" s="162"/>
      <c r="K20" s="204"/>
      <c r="L20" s="204"/>
      <c r="M20" s="204"/>
      <c r="N20" s="204"/>
      <c r="O20" s="204"/>
      <c r="P20" s="204"/>
      <c r="Q20" s="205"/>
      <c r="R20" s="205"/>
      <c r="S20" s="204"/>
      <c r="T20" s="204"/>
      <c r="U20" s="204"/>
      <c r="V20" s="204"/>
      <c r="W20" s="202"/>
    </row>
    <row r="21" spans="1:23" s="167" customFormat="1" ht="41.25" customHeight="1">
      <c r="A21" s="160" t="s">
        <v>133</v>
      </c>
      <c r="B21" s="161" t="s">
        <v>134</v>
      </c>
      <c r="C21" s="162" t="s">
        <v>82</v>
      </c>
      <c r="D21" s="162"/>
      <c r="E21" s="80"/>
      <c r="F21" s="80"/>
      <c r="G21" s="80"/>
      <c r="H21" s="162"/>
      <c r="I21" s="162"/>
      <c r="J21" s="162"/>
      <c r="K21" s="163"/>
      <c r="L21" s="163"/>
      <c r="M21" s="163"/>
      <c r="N21" s="163"/>
      <c r="O21" s="163"/>
      <c r="P21" s="163"/>
      <c r="Q21" s="201"/>
      <c r="R21" s="201"/>
      <c r="S21" s="163"/>
      <c r="T21" s="163"/>
      <c r="U21" s="163"/>
      <c r="V21" s="163"/>
      <c r="W21" s="200"/>
    </row>
    <row r="22" spans="1:23" s="167" customFormat="1" ht="40.5" customHeight="1">
      <c r="A22" s="160" t="s">
        <v>135</v>
      </c>
      <c r="B22" s="161" t="s">
        <v>136</v>
      </c>
      <c r="C22" s="162" t="s">
        <v>82</v>
      </c>
      <c r="D22" s="162"/>
      <c r="E22" s="80"/>
      <c r="F22" s="80"/>
      <c r="G22" s="80"/>
      <c r="H22" s="162"/>
      <c r="I22" s="162"/>
      <c r="J22" s="162"/>
      <c r="K22" s="163"/>
      <c r="L22" s="163"/>
      <c r="M22" s="163"/>
      <c r="N22" s="163"/>
      <c r="O22" s="163"/>
      <c r="P22" s="163"/>
      <c r="Q22" s="201"/>
      <c r="R22" s="201"/>
      <c r="S22" s="163"/>
      <c r="T22" s="163"/>
      <c r="U22" s="163"/>
      <c r="V22" s="163"/>
      <c r="W22" s="200"/>
    </row>
    <row r="23" spans="1:23" s="167" customFormat="1" ht="20.25" customHeight="1">
      <c r="A23" s="160" t="s">
        <v>137</v>
      </c>
      <c r="B23" s="161" t="s">
        <v>138</v>
      </c>
      <c r="C23" s="162" t="s">
        <v>82</v>
      </c>
      <c r="D23" s="162"/>
      <c r="E23" s="80"/>
      <c r="F23" s="80"/>
      <c r="G23" s="80"/>
      <c r="H23" s="162"/>
      <c r="I23" s="162"/>
      <c r="J23" s="162"/>
      <c r="K23" s="163"/>
      <c r="L23" s="163"/>
      <c r="M23" s="163"/>
      <c r="N23" s="163"/>
      <c r="O23" s="163"/>
      <c r="P23" s="163"/>
      <c r="Q23" s="201"/>
      <c r="R23" s="201"/>
      <c r="S23" s="163"/>
      <c r="T23" s="163"/>
      <c r="U23" s="163"/>
      <c r="V23" s="163"/>
      <c r="W23" s="202"/>
    </row>
    <row r="24" spans="1:23" s="159" customFormat="1" ht="33.75" customHeight="1">
      <c r="A24" s="149" t="s">
        <v>139</v>
      </c>
      <c r="B24" s="150" t="s">
        <v>140</v>
      </c>
      <c r="C24" s="151" t="s">
        <v>141</v>
      </c>
      <c r="D24" s="151"/>
      <c r="E24" s="152"/>
      <c r="F24" s="152"/>
      <c r="G24" s="152"/>
      <c r="H24" s="151"/>
      <c r="I24" s="151"/>
      <c r="J24" s="151"/>
      <c r="K24" s="163"/>
      <c r="L24" s="163"/>
      <c r="M24" s="163"/>
      <c r="N24" s="163"/>
      <c r="O24" s="163"/>
      <c r="P24" s="163"/>
      <c r="Q24" s="201"/>
      <c r="R24" s="201"/>
      <c r="S24" s="163"/>
      <c r="T24" s="163"/>
      <c r="U24" s="163"/>
      <c r="V24" s="163"/>
      <c r="W24" s="202"/>
    </row>
    <row r="25" spans="1:23" s="167" customFormat="1" ht="12.75" customHeight="1">
      <c r="A25" s="160"/>
      <c r="B25" s="161" t="s">
        <v>77</v>
      </c>
      <c r="C25" s="162"/>
      <c r="D25" s="162"/>
      <c r="E25" s="80"/>
      <c r="F25" s="80"/>
      <c r="G25" s="80"/>
      <c r="H25" s="162"/>
      <c r="I25" s="162"/>
      <c r="J25" s="162"/>
      <c r="K25" s="163"/>
      <c r="L25" s="163"/>
      <c r="M25" s="163"/>
      <c r="N25" s="163"/>
      <c r="O25" s="163"/>
      <c r="P25" s="163"/>
      <c r="Q25" s="201"/>
      <c r="R25" s="201"/>
      <c r="S25" s="163"/>
      <c r="T25" s="163"/>
      <c r="U25" s="163"/>
      <c r="V25" s="163"/>
      <c r="W25" s="202"/>
    </row>
    <row r="26" spans="1:23" s="167" customFormat="1" ht="70.5" customHeight="1">
      <c r="A26" s="160" t="s">
        <v>142</v>
      </c>
      <c r="B26" s="161" t="s">
        <v>143</v>
      </c>
      <c r="C26" s="162" t="s">
        <v>82</v>
      </c>
      <c r="D26" s="162"/>
      <c r="E26" s="80"/>
      <c r="F26" s="80"/>
      <c r="G26" s="80"/>
      <c r="H26" s="162"/>
      <c r="I26" s="162"/>
      <c r="J26" s="162"/>
      <c r="K26" s="163"/>
      <c r="L26" s="163"/>
      <c r="M26" s="163"/>
      <c r="N26" s="163"/>
      <c r="O26" s="163"/>
      <c r="P26" s="163"/>
      <c r="Q26" s="201"/>
      <c r="R26" s="201"/>
      <c r="S26" s="163"/>
      <c r="T26" s="163"/>
      <c r="U26" s="163"/>
      <c r="V26" s="163"/>
      <c r="W26" s="202"/>
    </row>
    <row r="27" spans="1:23" s="167" customFormat="1" ht="70.5" customHeight="1">
      <c r="A27" s="160" t="s">
        <v>144</v>
      </c>
      <c r="B27" s="161" t="s">
        <v>145</v>
      </c>
      <c r="C27" s="162" t="s">
        <v>82</v>
      </c>
      <c r="D27" s="162"/>
      <c r="E27" s="80"/>
      <c r="F27" s="80"/>
      <c r="G27" s="80"/>
      <c r="H27" s="162"/>
      <c r="I27" s="162"/>
      <c r="J27" s="162"/>
      <c r="K27" s="163"/>
      <c r="L27" s="163"/>
      <c r="M27" s="163"/>
      <c r="N27" s="163"/>
      <c r="O27" s="163"/>
      <c r="P27" s="163"/>
      <c r="Q27" s="201"/>
      <c r="R27" s="201"/>
      <c r="S27" s="163"/>
      <c r="T27" s="163"/>
      <c r="U27" s="163"/>
      <c r="V27" s="163"/>
      <c r="W27" s="202"/>
    </row>
    <row r="28" spans="1:23" s="159" customFormat="1" ht="71.25" customHeight="1">
      <c r="A28" s="149" t="s">
        <v>146</v>
      </c>
      <c r="B28" s="150" t="s">
        <v>147</v>
      </c>
      <c r="C28" s="151" t="s">
        <v>148</v>
      </c>
      <c r="D28" s="199" t="s">
        <v>57</v>
      </c>
      <c r="E28" s="152">
        <f>F28+G28</f>
        <v>286586.5</v>
      </c>
      <c r="F28" s="152">
        <f>2!E46</f>
        <v>183527.1</v>
      </c>
      <c r="G28" s="152">
        <f>2!F46</f>
        <v>103059.4</v>
      </c>
      <c r="H28" s="152">
        <f>I28+J28</f>
        <v>295433.3</v>
      </c>
      <c r="I28" s="152">
        <f>2!H46</f>
        <v>185819</v>
      </c>
      <c r="J28" s="152">
        <f>2!I46</f>
        <v>109614.3</v>
      </c>
      <c r="K28" s="152">
        <f>L28+M28</f>
        <v>512590.8</v>
      </c>
      <c r="L28" s="152">
        <f>2!K46</f>
        <v>186465.8</v>
      </c>
      <c r="M28" s="152">
        <f>2!L46</f>
        <v>326125</v>
      </c>
      <c r="N28" s="152">
        <f>O28+P28</f>
        <v>0</v>
      </c>
      <c r="O28" s="152">
        <f>2!N46</f>
        <v>0</v>
      </c>
      <c r="P28" s="152">
        <f>2!O46</f>
        <v>0</v>
      </c>
      <c r="Q28" s="172">
        <f>R28+S28</f>
        <v>313369.7</v>
      </c>
      <c r="R28" s="172">
        <f>2!Q46</f>
        <v>166619.7</v>
      </c>
      <c r="S28" s="152">
        <f>2!R46</f>
        <v>146750</v>
      </c>
      <c r="T28" s="152">
        <f>U28+V28</f>
        <v>296994.7</v>
      </c>
      <c r="U28" s="152">
        <f>2!T46</f>
        <v>166619.7</v>
      </c>
      <c r="V28" s="152">
        <f>2!U46</f>
        <v>130375</v>
      </c>
      <c r="W28" s="202"/>
    </row>
    <row r="29" spans="1:23" s="167" customFormat="1" ht="12.75" customHeight="1">
      <c r="A29" s="160"/>
      <c r="B29" s="161" t="s">
        <v>77</v>
      </c>
      <c r="C29" s="162"/>
      <c r="D29" s="162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177"/>
      <c r="R29" s="177"/>
      <c r="S29" s="80"/>
      <c r="T29" s="80"/>
      <c r="U29" s="80"/>
      <c r="V29" s="80"/>
      <c r="W29" s="202"/>
    </row>
    <row r="30" spans="1:23" s="159" customFormat="1" ht="51.75" customHeight="1">
      <c r="A30" s="149" t="s">
        <v>149</v>
      </c>
      <c r="B30" s="150" t="s">
        <v>150</v>
      </c>
      <c r="C30" s="151" t="s">
        <v>151</v>
      </c>
      <c r="D30" s="151"/>
      <c r="E30" s="152">
        <f>F30</f>
        <v>0</v>
      </c>
      <c r="F30" s="152">
        <f>2!E48</f>
        <v>0</v>
      </c>
      <c r="G30" s="152" t="str">
        <f>2!F48</f>
        <v>X</v>
      </c>
      <c r="H30" s="152">
        <f>I30</f>
        <v>0</v>
      </c>
      <c r="I30" s="152">
        <f>2!H48</f>
        <v>0</v>
      </c>
      <c r="J30" s="152" t="str">
        <f>2!I48</f>
        <v>X</v>
      </c>
      <c r="K30" s="152">
        <f>L30</f>
        <v>0</v>
      </c>
      <c r="L30" s="152">
        <f>2!K48</f>
        <v>0</v>
      </c>
      <c r="M30" s="152" t="str">
        <f>2!L48</f>
        <v>X</v>
      </c>
      <c r="N30" s="152">
        <f>O30</f>
        <v>0</v>
      </c>
      <c r="O30" s="152">
        <f>2!N48</f>
        <v>0</v>
      </c>
      <c r="P30" s="152" t="str">
        <f>2!O48</f>
        <v>X</v>
      </c>
      <c r="Q30" s="172">
        <f>R30</f>
        <v>0</v>
      </c>
      <c r="R30" s="172">
        <f>2!Q48</f>
        <v>0</v>
      </c>
      <c r="S30" s="152" t="str">
        <f>2!R48</f>
        <v>X</v>
      </c>
      <c r="T30" s="152">
        <f>U30</f>
        <v>0</v>
      </c>
      <c r="U30" s="152">
        <f>2!T48</f>
        <v>0</v>
      </c>
      <c r="V30" s="152" t="str">
        <f>2!U48</f>
        <v>X</v>
      </c>
      <c r="W30" s="202"/>
    </row>
    <row r="31" spans="1:23" s="167" customFormat="1" ht="12.75" customHeight="1">
      <c r="A31" s="160"/>
      <c r="B31" s="161" t="s">
        <v>77</v>
      </c>
      <c r="C31" s="162"/>
      <c r="D31" s="162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77"/>
      <c r="R31" s="177"/>
      <c r="S31" s="80"/>
      <c r="T31" s="80"/>
      <c r="U31" s="80"/>
      <c r="V31" s="80"/>
      <c r="W31" s="202"/>
    </row>
    <row r="32" spans="1:23" s="167" customFormat="1" ht="12.75" customHeight="1">
      <c r="A32" s="160" t="s">
        <v>152</v>
      </c>
      <c r="B32" s="161" t="s">
        <v>153</v>
      </c>
      <c r="C32" s="162" t="s">
        <v>82</v>
      </c>
      <c r="D32" s="162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177"/>
      <c r="R32" s="177"/>
      <c r="S32" s="80"/>
      <c r="T32" s="80"/>
      <c r="U32" s="80"/>
      <c r="V32" s="80"/>
      <c r="W32" s="202"/>
    </row>
    <row r="33" spans="1:23" s="159" customFormat="1" ht="51.75" customHeight="1">
      <c r="A33" s="149" t="s">
        <v>154</v>
      </c>
      <c r="B33" s="150" t="s">
        <v>155</v>
      </c>
      <c r="C33" s="151" t="s">
        <v>156</v>
      </c>
      <c r="D33" s="151"/>
      <c r="E33" s="152">
        <f>G33</f>
        <v>0</v>
      </c>
      <c r="F33" s="152" t="str">
        <f>2!E51</f>
        <v>X</v>
      </c>
      <c r="G33" s="152">
        <f>2!F51</f>
        <v>0</v>
      </c>
      <c r="H33" s="152">
        <f>J33</f>
        <v>714.8</v>
      </c>
      <c r="I33" s="152" t="str">
        <f>2!H51</f>
        <v>X</v>
      </c>
      <c r="J33" s="152">
        <f>2!I51</f>
        <v>714.8</v>
      </c>
      <c r="K33" s="152">
        <f>M33</f>
        <v>0</v>
      </c>
      <c r="L33" s="152" t="str">
        <f>2!K51</f>
        <v>X</v>
      </c>
      <c r="M33" s="152">
        <f>2!L51</f>
        <v>0</v>
      </c>
      <c r="N33" s="152">
        <f>P33</f>
        <v>0</v>
      </c>
      <c r="O33" s="152" t="str">
        <f>2!N51</f>
        <v>X</v>
      </c>
      <c r="P33" s="152">
        <f>2!O51</f>
        <v>0</v>
      </c>
      <c r="Q33" s="172">
        <f>S33</f>
        <v>0</v>
      </c>
      <c r="R33" s="172" t="str">
        <f>2!Q51</f>
        <v>X</v>
      </c>
      <c r="S33" s="152">
        <f>2!R51</f>
        <v>0</v>
      </c>
      <c r="T33" s="152">
        <f>V33</f>
        <v>0</v>
      </c>
      <c r="U33" s="152" t="str">
        <f>2!T51</f>
        <v>X</v>
      </c>
      <c r="V33" s="152">
        <f>2!U51</f>
        <v>0</v>
      </c>
      <c r="W33" s="202"/>
    </row>
    <row r="34" spans="1:23" s="167" customFormat="1" ht="12.75" customHeight="1">
      <c r="A34" s="160"/>
      <c r="B34" s="161" t="s">
        <v>77</v>
      </c>
      <c r="C34" s="162"/>
      <c r="D34" s="162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177"/>
      <c r="R34" s="177"/>
      <c r="S34" s="80"/>
      <c r="T34" s="80"/>
      <c r="U34" s="80"/>
      <c r="V34" s="80"/>
      <c r="W34" s="202"/>
    </row>
    <row r="35" spans="1:23" s="167" customFormat="1" ht="12.75" customHeight="1">
      <c r="A35" s="160" t="s">
        <v>157</v>
      </c>
      <c r="B35" s="161" t="s">
        <v>158</v>
      </c>
      <c r="C35" s="162" t="s">
        <v>82</v>
      </c>
      <c r="D35" s="162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177"/>
      <c r="R35" s="177"/>
      <c r="S35" s="80"/>
      <c r="T35" s="80"/>
      <c r="U35" s="80"/>
      <c r="V35" s="80"/>
      <c r="W35" s="202"/>
    </row>
    <row r="36" spans="1:23" s="159" customFormat="1" ht="63.75" customHeight="1">
      <c r="A36" s="149" t="s">
        <v>159</v>
      </c>
      <c r="B36" s="150" t="s">
        <v>160</v>
      </c>
      <c r="C36" s="151" t="s">
        <v>161</v>
      </c>
      <c r="D36" s="151"/>
      <c r="E36" s="152">
        <f>2!D54</f>
        <v>183527.1</v>
      </c>
      <c r="F36" s="152">
        <f>2!E54</f>
        <v>183527.1</v>
      </c>
      <c r="G36" s="152" t="str">
        <f>2!F54</f>
        <v>X</v>
      </c>
      <c r="H36" s="152">
        <f>2!G54</f>
        <v>185819</v>
      </c>
      <c r="I36" s="152">
        <f>2!H54</f>
        <v>185819</v>
      </c>
      <c r="J36" s="152" t="str">
        <f>2!I54</f>
        <v>X</v>
      </c>
      <c r="K36" s="152">
        <f>2!J54</f>
        <v>186465.8</v>
      </c>
      <c r="L36" s="152">
        <f>2!K54</f>
        <v>186465.8</v>
      </c>
      <c r="M36" s="152" t="str">
        <f>2!L54</f>
        <v>X</v>
      </c>
      <c r="N36" s="152">
        <f>2!M54</f>
        <v>0</v>
      </c>
      <c r="O36" s="152">
        <f>2!N54</f>
        <v>0</v>
      </c>
      <c r="P36" s="152" t="str">
        <f>2!O54</f>
        <v>X</v>
      </c>
      <c r="Q36" s="172">
        <f>2!P54</f>
        <v>166619.7</v>
      </c>
      <c r="R36" s="172">
        <f>2!Q54</f>
        <v>166619.7</v>
      </c>
      <c r="S36" s="152" t="str">
        <f>2!R54</f>
        <v>X</v>
      </c>
      <c r="T36" s="152">
        <f>2!S54</f>
        <v>166619.7</v>
      </c>
      <c r="U36" s="152">
        <f>2!T54</f>
        <v>166619.7</v>
      </c>
      <c r="V36" s="152" t="str">
        <f>2!U54</f>
        <v>X</v>
      </c>
      <c r="W36" s="202"/>
    </row>
    <row r="37" spans="1:23" s="167" customFormat="1" ht="12.75" customHeight="1">
      <c r="A37" s="160"/>
      <c r="B37" s="161" t="s">
        <v>77</v>
      </c>
      <c r="C37" s="162"/>
      <c r="D37" s="162"/>
      <c r="E37" s="80"/>
      <c r="F37" s="80"/>
      <c r="G37" s="80"/>
      <c r="H37" s="162"/>
      <c r="I37" s="162"/>
      <c r="J37" s="162"/>
      <c r="K37" s="163"/>
      <c r="L37" s="163"/>
      <c r="M37" s="163"/>
      <c r="N37" s="163"/>
      <c r="O37" s="163"/>
      <c r="P37" s="163"/>
      <c r="Q37" s="201"/>
      <c r="R37" s="201"/>
      <c r="S37" s="163"/>
      <c r="T37" s="163"/>
      <c r="U37" s="163"/>
      <c r="V37" s="163"/>
      <c r="W37" s="202"/>
    </row>
    <row r="38" spans="1:23" s="167" customFormat="1" ht="32.25" customHeight="1">
      <c r="A38" s="160" t="s">
        <v>162</v>
      </c>
      <c r="B38" s="161" t="s">
        <v>163</v>
      </c>
      <c r="C38" s="162" t="s">
        <v>82</v>
      </c>
      <c r="D38" s="162"/>
      <c r="E38" s="80"/>
      <c r="F38" s="80"/>
      <c r="G38" s="80"/>
      <c r="H38" s="162"/>
      <c r="I38" s="162"/>
      <c r="J38" s="162"/>
      <c r="K38" s="163"/>
      <c r="L38" s="163"/>
      <c r="M38" s="163"/>
      <c r="N38" s="163"/>
      <c r="O38" s="163"/>
      <c r="P38" s="163"/>
      <c r="Q38" s="201"/>
      <c r="R38" s="201"/>
      <c r="S38" s="163"/>
      <c r="T38" s="163"/>
      <c r="U38" s="163"/>
      <c r="V38" s="163"/>
      <c r="W38" s="202"/>
    </row>
    <row r="39" spans="1:23" s="167" customFormat="1" ht="32.25" customHeight="1">
      <c r="A39" s="160" t="s">
        <v>164</v>
      </c>
      <c r="B39" s="161" t="s">
        <v>165</v>
      </c>
      <c r="C39" s="162" t="s">
        <v>82</v>
      </c>
      <c r="D39" s="162"/>
      <c r="E39" s="80"/>
      <c r="F39" s="80"/>
      <c r="G39" s="80"/>
      <c r="H39" s="162"/>
      <c r="I39" s="162"/>
      <c r="J39" s="162"/>
      <c r="K39" s="163"/>
      <c r="L39" s="163"/>
      <c r="M39" s="163"/>
      <c r="N39" s="163"/>
      <c r="O39" s="163"/>
      <c r="P39" s="163"/>
      <c r="Q39" s="201"/>
      <c r="R39" s="201"/>
      <c r="S39" s="163"/>
      <c r="T39" s="163"/>
      <c r="U39" s="163"/>
      <c r="V39" s="163"/>
      <c r="W39" s="202"/>
    </row>
    <row r="40" spans="1:23" s="159" customFormat="1" ht="50.25" customHeight="1">
      <c r="A40" s="149" t="s">
        <v>166</v>
      </c>
      <c r="B40" s="150" t="s">
        <v>167</v>
      </c>
      <c r="C40" s="151" t="s">
        <v>168</v>
      </c>
      <c r="D40" s="151"/>
      <c r="E40" s="152">
        <f>2!D59</f>
        <v>103059.4</v>
      </c>
      <c r="F40" s="152" t="str">
        <f>2!E59</f>
        <v>X</v>
      </c>
      <c r="G40" s="152">
        <f>2!F59</f>
        <v>103059.4</v>
      </c>
      <c r="H40" s="152">
        <f>2!G59</f>
        <v>108899.5</v>
      </c>
      <c r="I40" s="152" t="str">
        <f>2!H59</f>
        <v>X</v>
      </c>
      <c r="J40" s="152">
        <f>2!I59</f>
        <v>108899.5</v>
      </c>
      <c r="K40" s="152">
        <f>2!J59</f>
        <v>326125</v>
      </c>
      <c r="L40" s="152" t="str">
        <f>2!K59</f>
        <v>X</v>
      </c>
      <c r="M40" s="152">
        <f>2!L59</f>
        <v>326125</v>
      </c>
      <c r="N40" s="152">
        <f>2!M59</f>
        <v>0</v>
      </c>
      <c r="O40" s="152" t="str">
        <f>2!N59</f>
        <v>X</v>
      </c>
      <c r="P40" s="152">
        <f>2!O59</f>
        <v>0</v>
      </c>
      <c r="Q40" s="172">
        <f>2!P59</f>
        <v>146750</v>
      </c>
      <c r="R40" s="172" t="str">
        <f>2!Q59</f>
        <v>X</v>
      </c>
      <c r="S40" s="152">
        <f>2!R59</f>
        <v>146750</v>
      </c>
      <c r="T40" s="152">
        <f>2!S59</f>
        <v>130375</v>
      </c>
      <c r="U40" s="152" t="str">
        <f>2!T59</f>
        <v>X</v>
      </c>
      <c r="V40" s="152">
        <f>2!U59</f>
        <v>130375</v>
      </c>
      <c r="W40" s="202"/>
    </row>
    <row r="41" spans="1:23" s="167" customFormat="1" ht="16.5" customHeight="1">
      <c r="A41" s="160"/>
      <c r="B41" s="161" t="s">
        <v>77</v>
      </c>
      <c r="C41" s="162"/>
      <c r="D41" s="162"/>
      <c r="E41" s="80"/>
      <c r="F41" s="80"/>
      <c r="G41" s="80"/>
      <c r="H41" s="80"/>
      <c r="I41" s="80"/>
      <c r="J41" s="80"/>
      <c r="K41" s="80"/>
      <c r="L41" s="80"/>
      <c r="M41" s="80"/>
      <c r="N41" s="163"/>
      <c r="O41" s="163"/>
      <c r="P41" s="163"/>
      <c r="Q41" s="177"/>
      <c r="R41" s="177"/>
      <c r="S41" s="80"/>
      <c r="T41" s="80"/>
      <c r="U41" s="80"/>
      <c r="V41" s="80"/>
      <c r="W41" s="202"/>
    </row>
    <row r="42" spans="1:23" s="167" customFormat="1" ht="39" customHeight="1">
      <c r="A42" s="160" t="s">
        <v>169</v>
      </c>
      <c r="B42" s="161" t="s">
        <v>170</v>
      </c>
      <c r="C42" s="162" t="s">
        <v>82</v>
      </c>
      <c r="D42" s="162"/>
      <c r="E42" s="80"/>
      <c r="F42" s="80"/>
      <c r="G42" s="80"/>
      <c r="H42" s="80"/>
      <c r="I42" s="80"/>
      <c r="J42" s="80"/>
      <c r="K42" s="80"/>
      <c r="L42" s="80"/>
      <c r="M42" s="80"/>
      <c r="N42" s="163"/>
      <c r="O42" s="163"/>
      <c r="P42" s="163"/>
      <c r="Q42" s="177"/>
      <c r="R42" s="177"/>
      <c r="S42" s="80"/>
      <c r="T42" s="80"/>
      <c r="U42" s="80"/>
      <c r="V42" s="80"/>
      <c r="W42" s="200"/>
    </row>
    <row r="43" spans="1:23" s="159" customFormat="1" ht="65.25" customHeight="1">
      <c r="A43" s="149" t="s">
        <v>171</v>
      </c>
      <c r="B43" s="150" t="s">
        <v>172</v>
      </c>
      <c r="C43" s="151" t="s">
        <v>173</v>
      </c>
      <c r="D43" s="199" t="s">
        <v>57</v>
      </c>
      <c r="E43" s="152">
        <f>2!D62</f>
        <v>292478.30000000005</v>
      </c>
      <c r="F43" s="152">
        <f>2!E62</f>
        <v>292478.30000000005</v>
      </c>
      <c r="G43" s="152">
        <f>2!F62</f>
        <v>40000</v>
      </c>
      <c r="H43" s="152">
        <f>2!G62</f>
        <v>340481.5</v>
      </c>
      <c r="I43" s="152">
        <f>2!H62</f>
        <v>340481.5</v>
      </c>
      <c r="J43" s="152">
        <f>2!I62</f>
        <v>0</v>
      </c>
      <c r="K43" s="152">
        <f>2!J62</f>
        <v>336132</v>
      </c>
      <c r="L43" s="152">
        <f>2!K62</f>
        <v>336132</v>
      </c>
      <c r="M43" s="152">
        <f>2!L62</f>
        <v>0</v>
      </c>
      <c r="N43" s="152">
        <f>2!M62</f>
        <v>0</v>
      </c>
      <c r="O43" s="152">
        <f>2!N62</f>
        <v>0</v>
      </c>
      <c r="P43" s="152">
        <f>2!O62</f>
        <v>0</v>
      </c>
      <c r="Q43" s="172">
        <f>2!P62</f>
        <v>338906.1</v>
      </c>
      <c r="R43" s="172">
        <f>2!Q62</f>
        <v>338906.1</v>
      </c>
      <c r="S43" s="152">
        <f>2!R62</f>
        <v>0</v>
      </c>
      <c r="T43" s="152">
        <f>2!S62</f>
        <v>343249.87</v>
      </c>
      <c r="U43" s="152">
        <f>2!T62</f>
        <v>343249.87</v>
      </c>
      <c r="V43" s="152">
        <f>2!U62</f>
        <v>0</v>
      </c>
      <c r="W43" s="202"/>
    </row>
    <row r="44" spans="1:23" s="167" customFormat="1" ht="21.75" customHeight="1">
      <c r="A44" s="160"/>
      <c r="B44" s="161" t="s">
        <v>77</v>
      </c>
      <c r="C44" s="162"/>
      <c r="D44" s="162"/>
      <c r="E44" s="80"/>
      <c r="F44" s="80"/>
      <c r="G44" s="80"/>
      <c r="H44" s="80"/>
      <c r="I44" s="80"/>
      <c r="J44" s="80"/>
      <c r="K44" s="204"/>
      <c r="L44" s="204"/>
      <c r="M44" s="204"/>
      <c r="N44" s="204"/>
      <c r="O44" s="204"/>
      <c r="P44" s="204"/>
      <c r="Q44" s="205"/>
      <c r="R44" s="205"/>
      <c r="S44" s="204"/>
      <c r="T44" s="204"/>
      <c r="U44" s="204"/>
      <c r="V44" s="204"/>
      <c r="W44" s="200"/>
    </row>
    <row r="45" spans="1:23" s="159" customFormat="1" ht="39.75" customHeight="1">
      <c r="A45" s="149" t="s">
        <v>174</v>
      </c>
      <c r="B45" s="150" t="s">
        <v>175</v>
      </c>
      <c r="C45" s="151" t="s">
        <v>176</v>
      </c>
      <c r="D45" s="151"/>
      <c r="E45" s="152">
        <f>2!D64</f>
        <v>0</v>
      </c>
      <c r="F45" s="152">
        <f>2!E64</f>
        <v>0</v>
      </c>
      <c r="G45" s="152" t="str">
        <f>2!F64</f>
        <v>X</v>
      </c>
      <c r="H45" s="152">
        <f>2!G64</f>
        <v>0</v>
      </c>
      <c r="I45" s="152">
        <f>2!H64</f>
        <v>0</v>
      </c>
      <c r="J45" s="152" t="str">
        <f>2!I64</f>
        <v>X</v>
      </c>
      <c r="K45" s="152">
        <f>2!J64</f>
        <v>0</v>
      </c>
      <c r="L45" s="152">
        <f>2!K64</f>
        <v>0</v>
      </c>
      <c r="M45" s="152" t="str">
        <f>2!L64</f>
        <v>X</v>
      </c>
      <c r="N45" s="152">
        <f>2!M64</f>
        <v>0</v>
      </c>
      <c r="O45" s="152">
        <f>2!N64</f>
        <v>0</v>
      </c>
      <c r="P45" s="152" t="str">
        <f>2!O64</f>
        <v>X</v>
      </c>
      <c r="Q45" s="172">
        <f>2!P64</f>
        <v>0</v>
      </c>
      <c r="R45" s="172">
        <f>2!Q64</f>
        <v>0</v>
      </c>
      <c r="S45" s="152" t="str">
        <f>2!R64</f>
        <v>X</v>
      </c>
      <c r="T45" s="152">
        <f>2!S64</f>
        <v>0</v>
      </c>
      <c r="U45" s="152">
        <f>2!T64</f>
        <v>0</v>
      </c>
      <c r="V45" s="152" t="str">
        <f>2!U64</f>
        <v>X</v>
      </c>
      <c r="W45" s="200"/>
    </row>
    <row r="46" spans="1:23" s="167" customFormat="1" ht="12.75" customHeight="1">
      <c r="A46" s="160"/>
      <c r="B46" s="161" t="s">
        <v>77</v>
      </c>
      <c r="C46" s="162"/>
      <c r="D46" s="162"/>
      <c r="E46" s="80"/>
      <c r="F46" s="80"/>
      <c r="G46" s="80"/>
      <c r="H46" s="162"/>
      <c r="I46" s="162"/>
      <c r="J46" s="162"/>
      <c r="K46" s="162"/>
      <c r="L46" s="162"/>
      <c r="M46" s="162"/>
      <c r="N46" s="162"/>
      <c r="O46" s="162"/>
      <c r="P46" s="162"/>
      <c r="Q46" s="206"/>
      <c r="R46" s="206"/>
      <c r="S46" s="162"/>
      <c r="T46" s="162"/>
      <c r="U46" s="162"/>
      <c r="V46" s="162"/>
      <c r="W46" s="200"/>
    </row>
    <row r="47" spans="1:23" s="159" customFormat="1" ht="45.75" customHeight="1">
      <c r="A47" s="174" t="s">
        <v>177</v>
      </c>
      <c r="B47" s="175" t="s">
        <v>178</v>
      </c>
      <c r="C47" s="176" t="s">
        <v>82</v>
      </c>
      <c r="D47" s="176"/>
      <c r="E47" s="80"/>
      <c r="F47" s="80"/>
      <c r="G47" s="80"/>
      <c r="H47" s="176"/>
      <c r="I47" s="176"/>
      <c r="J47" s="176"/>
      <c r="K47" s="176"/>
      <c r="L47" s="176"/>
      <c r="M47" s="176"/>
      <c r="N47" s="176"/>
      <c r="O47" s="176"/>
      <c r="P47" s="176"/>
      <c r="Q47" s="207"/>
      <c r="R47" s="207"/>
      <c r="S47" s="176"/>
      <c r="T47" s="176"/>
      <c r="U47" s="176"/>
      <c r="V47" s="176"/>
      <c r="W47" s="202"/>
    </row>
    <row r="48" spans="1:23" s="159" customFormat="1" ht="44.25" customHeight="1">
      <c r="A48" s="149" t="s">
        <v>179</v>
      </c>
      <c r="B48" s="150" t="s">
        <v>180</v>
      </c>
      <c r="C48" s="151" t="s">
        <v>181</v>
      </c>
      <c r="D48" s="151"/>
      <c r="E48" s="152">
        <f>2!D67</f>
        <v>195125.80000000002</v>
      </c>
      <c r="F48" s="152">
        <f>2!E67</f>
        <v>195125.80000000002</v>
      </c>
      <c r="G48" s="152" t="str">
        <f>2!F67</f>
        <v>X</v>
      </c>
      <c r="H48" s="152">
        <f>2!G67</f>
        <v>218816.4</v>
      </c>
      <c r="I48" s="152">
        <f>2!H67</f>
        <v>218816.4</v>
      </c>
      <c r="J48" s="152" t="str">
        <f>2!I67</f>
        <v>X</v>
      </c>
      <c r="K48" s="152">
        <f>2!J67</f>
        <v>210909.8</v>
      </c>
      <c r="L48" s="152">
        <f>2!K67</f>
        <v>210909.8</v>
      </c>
      <c r="M48" s="152" t="str">
        <f>2!L67</f>
        <v>X</v>
      </c>
      <c r="N48" s="152">
        <f>2!M67</f>
        <v>0</v>
      </c>
      <c r="O48" s="152">
        <f>2!N67</f>
        <v>0</v>
      </c>
      <c r="P48" s="152" t="str">
        <f>2!O67</f>
        <v>X</v>
      </c>
      <c r="Q48" s="172">
        <f>2!P67</f>
        <v>215061.99999999997</v>
      </c>
      <c r="R48" s="172">
        <f>2!Q67</f>
        <v>215061.99999999997</v>
      </c>
      <c r="S48" s="152" t="str">
        <f>2!R67</f>
        <v>X</v>
      </c>
      <c r="T48" s="152">
        <f>2!S67</f>
        <v>216449.87</v>
      </c>
      <c r="U48" s="152">
        <f>2!T67</f>
        <v>216449.87</v>
      </c>
      <c r="V48" s="152" t="str">
        <f>2!U67</f>
        <v>X</v>
      </c>
      <c r="W48" s="200"/>
    </row>
    <row r="49" spans="1:23" s="167" customFormat="1" ht="12.75" customHeight="1">
      <c r="A49" s="160"/>
      <c r="B49" s="161" t="s">
        <v>77</v>
      </c>
      <c r="C49" s="162"/>
      <c r="D49" s="162"/>
      <c r="E49" s="80"/>
      <c r="F49" s="80"/>
      <c r="G49" s="80"/>
      <c r="H49" s="80"/>
      <c r="I49" s="80"/>
      <c r="J49" s="80"/>
      <c r="K49" s="204"/>
      <c r="L49" s="204"/>
      <c r="M49" s="204"/>
      <c r="N49" s="204"/>
      <c r="O49" s="204"/>
      <c r="P49" s="204"/>
      <c r="Q49" s="205"/>
      <c r="R49" s="205"/>
      <c r="S49" s="204"/>
      <c r="T49" s="204"/>
      <c r="U49" s="204"/>
      <c r="V49" s="204"/>
      <c r="W49" s="202"/>
    </row>
    <row r="50" spans="1:23" s="159" customFormat="1" ht="21.75" customHeight="1">
      <c r="A50" s="174" t="s">
        <v>186</v>
      </c>
      <c r="B50" s="175" t="s">
        <v>187</v>
      </c>
      <c r="C50" s="176" t="s">
        <v>82</v>
      </c>
      <c r="D50" s="176"/>
      <c r="E50" s="80"/>
      <c r="F50" s="80"/>
      <c r="G50" s="80"/>
      <c r="H50" s="80"/>
      <c r="I50" s="80"/>
      <c r="J50" s="80"/>
      <c r="K50" s="163"/>
      <c r="L50" s="163"/>
      <c r="M50" s="163"/>
      <c r="N50" s="163"/>
      <c r="O50" s="163"/>
      <c r="P50" s="163"/>
      <c r="Q50" s="201"/>
      <c r="R50" s="201"/>
      <c r="S50" s="163"/>
      <c r="T50" s="163"/>
      <c r="U50" s="163"/>
      <c r="V50" s="163"/>
      <c r="W50" s="200"/>
    </row>
    <row r="51" spans="1:23" s="159" customFormat="1" ht="57.75" customHeight="1">
      <c r="A51" s="149" t="s">
        <v>188</v>
      </c>
      <c r="B51" s="150" t="s">
        <v>189</v>
      </c>
      <c r="C51" s="151" t="s">
        <v>190</v>
      </c>
      <c r="D51" s="151"/>
      <c r="E51" s="152">
        <f>2!D72</f>
        <v>9323.7</v>
      </c>
      <c r="F51" s="152">
        <f>2!E72</f>
        <v>9323.7</v>
      </c>
      <c r="G51" s="152" t="str">
        <f>2!F72</f>
        <v>X</v>
      </c>
      <c r="H51" s="152">
        <f>2!G72</f>
        <v>2227.2</v>
      </c>
      <c r="I51" s="152">
        <f>2!H72</f>
        <v>2227.2</v>
      </c>
      <c r="J51" s="152" t="str">
        <f>2!I72</f>
        <v>X</v>
      </c>
      <c r="K51" s="152">
        <f>2!J72</f>
        <v>2227.2</v>
      </c>
      <c r="L51" s="152">
        <f>2!K72</f>
        <v>2227.2</v>
      </c>
      <c r="M51" s="152" t="str">
        <f>2!L72</f>
        <v>X</v>
      </c>
      <c r="N51" s="152">
        <f>2!M72</f>
        <v>0</v>
      </c>
      <c r="O51" s="152">
        <f>2!N72</f>
        <v>0</v>
      </c>
      <c r="P51" s="152" t="str">
        <f>2!O72</f>
        <v>X</v>
      </c>
      <c r="Q51" s="172">
        <f>2!P72</f>
        <v>2449.9</v>
      </c>
      <c r="R51" s="172">
        <f>2!Q72</f>
        <v>2449.9</v>
      </c>
      <c r="S51" s="152" t="str">
        <f>2!R72</f>
        <v>X</v>
      </c>
      <c r="T51" s="152">
        <f>2!S72</f>
        <v>2486.65</v>
      </c>
      <c r="U51" s="152">
        <f>2!T72</f>
        <v>2486.65</v>
      </c>
      <c r="V51" s="152" t="str">
        <f>2!U72</f>
        <v>X</v>
      </c>
      <c r="W51" s="200"/>
    </row>
    <row r="52" spans="1:23" s="167" customFormat="1" ht="12.75" customHeight="1">
      <c r="A52" s="160"/>
      <c r="B52" s="161" t="s">
        <v>77</v>
      </c>
      <c r="C52" s="162"/>
      <c r="D52" s="162"/>
      <c r="E52" s="80"/>
      <c r="F52" s="80"/>
      <c r="G52" s="80"/>
      <c r="H52" s="80"/>
      <c r="I52" s="80"/>
      <c r="J52" s="80"/>
      <c r="K52" s="80"/>
      <c r="L52" s="80"/>
      <c r="M52" s="80"/>
      <c r="N52" s="204"/>
      <c r="O52" s="204"/>
      <c r="P52" s="204"/>
      <c r="Q52" s="177"/>
      <c r="R52" s="177"/>
      <c r="S52" s="80"/>
      <c r="T52" s="80"/>
      <c r="U52" s="80"/>
      <c r="V52" s="80"/>
      <c r="W52" s="202"/>
    </row>
    <row r="53" spans="1:23" s="159" customFormat="1" ht="60" customHeight="1">
      <c r="A53" s="174" t="s">
        <v>191</v>
      </c>
      <c r="B53" s="175" t="s">
        <v>192</v>
      </c>
      <c r="C53" s="176" t="s">
        <v>82</v>
      </c>
      <c r="D53" s="176"/>
      <c r="E53" s="80"/>
      <c r="F53" s="80"/>
      <c r="G53" s="80"/>
      <c r="H53" s="80"/>
      <c r="I53" s="80"/>
      <c r="J53" s="80"/>
      <c r="K53" s="80"/>
      <c r="L53" s="80"/>
      <c r="M53" s="80"/>
      <c r="N53" s="163"/>
      <c r="O53" s="163"/>
      <c r="P53" s="163"/>
      <c r="Q53" s="177"/>
      <c r="R53" s="177"/>
      <c r="S53" s="80"/>
      <c r="T53" s="80"/>
      <c r="U53" s="80"/>
      <c r="V53" s="80"/>
      <c r="W53" s="200"/>
    </row>
    <row r="54" spans="1:23" s="167" customFormat="1" ht="39.75" customHeight="1">
      <c r="A54" s="208" t="s">
        <v>193</v>
      </c>
      <c r="B54" s="209" t="s">
        <v>194</v>
      </c>
      <c r="C54" s="210" t="s">
        <v>195</v>
      </c>
      <c r="D54" s="210"/>
      <c r="E54" s="152">
        <f>2!D75</f>
        <v>55577.1</v>
      </c>
      <c r="F54" s="152">
        <f>2!E75</f>
        <v>55577.1</v>
      </c>
      <c r="G54" s="152" t="str">
        <f>2!F75</f>
        <v>X</v>
      </c>
      <c r="H54" s="152">
        <f>2!G75</f>
        <v>110102.2</v>
      </c>
      <c r="I54" s="152">
        <f>2!H75</f>
        <v>110102.2</v>
      </c>
      <c r="J54" s="152" t="str">
        <f>2!I75</f>
        <v>X</v>
      </c>
      <c r="K54" s="152">
        <f>2!J75</f>
        <v>111743</v>
      </c>
      <c r="L54" s="152">
        <f>2!K75</f>
        <v>111743</v>
      </c>
      <c r="M54" s="152" t="str">
        <f>2!L75</f>
        <v>X</v>
      </c>
      <c r="N54" s="152">
        <f>2!M75</f>
        <v>0</v>
      </c>
      <c r="O54" s="152">
        <f>2!N75</f>
        <v>0</v>
      </c>
      <c r="P54" s="152" t="str">
        <f>2!O75</f>
        <v>X</v>
      </c>
      <c r="Q54" s="172">
        <f>2!P75</f>
        <v>109017</v>
      </c>
      <c r="R54" s="172">
        <f>2!Q75</f>
        <v>109017</v>
      </c>
      <c r="S54" s="152" t="str">
        <f>2!R75</f>
        <v>X</v>
      </c>
      <c r="T54" s="152">
        <f>2!S75</f>
        <v>110698.43000000001</v>
      </c>
      <c r="U54" s="152">
        <f>2!T75</f>
        <v>110698.43000000001</v>
      </c>
      <c r="V54" s="152" t="str">
        <f>2!U75</f>
        <v>X</v>
      </c>
      <c r="W54" s="200"/>
    </row>
    <row r="55" spans="1:23" s="167" customFormat="1" ht="12.75" customHeight="1">
      <c r="A55" s="160"/>
      <c r="B55" s="161" t="s">
        <v>77</v>
      </c>
      <c r="C55" s="162"/>
      <c r="D55" s="162"/>
      <c r="E55" s="80"/>
      <c r="F55" s="80"/>
      <c r="G55" s="80"/>
      <c r="H55" s="162"/>
      <c r="I55" s="162"/>
      <c r="J55" s="162"/>
      <c r="K55" s="163"/>
      <c r="L55" s="163"/>
      <c r="M55" s="163"/>
      <c r="N55" s="163"/>
      <c r="O55" s="163"/>
      <c r="P55" s="163"/>
      <c r="Q55" s="201"/>
      <c r="R55" s="201"/>
      <c r="S55" s="163"/>
      <c r="T55" s="163"/>
      <c r="U55" s="163"/>
      <c r="V55" s="163"/>
      <c r="W55" s="202"/>
    </row>
    <row r="56" spans="1:23" s="167" customFormat="1" ht="69" customHeight="1">
      <c r="A56" s="160" t="s">
        <v>196</v>
      </c>
      <c r="B56" s="161" t="s">
        <v>197</v>
      </c>
      <c r="C56" s="162" t="s">
        <v>82</v>
      </c>
      <c r="D56" s="162"/>
      <c r="E56" s="80"/>
      <c r="F56" s="80"/>
      <c r="G56" s="80"/>
      <c r="H56" s="162"/>
      <c r="I56" s="162"/>
      <c r="J56" s="162"/>
      <c r="K56" s="204"/>
      <c r="L56" s="204"/>
      <c r="M56" s="204"/>
      <c r="N56" s="204"/>
      <c r="O56" s="204"/>
      <c r="P56" s="204"/>
      <c r="Q56" s="205"/>
      <c r="R56" s="205"/>
      <c r="S56" s="204"/>
      <c r="T56" s="204"/>
      <c r="U56" s="204"/>
      <c r="V56" s="204"/>
      <c r="W56" s="202"/>
    </row>
    <row r="57" spans="1:23" s="167" customFormat="1" ht="21.75" customHeight="1">
      <c r="A57" s="160"/>
      <c r="B57" s="161" t="s">
        <v>77</v>
      </c>
      <c r="C57" s="162"/>
      <c r="D57" s="162"/>
      <c r="E57" s="80"/>
      <c r="F57" s="80"/>
      <c r="G57" s="80"/>
      <c r="H57" s="162"/>
      <c r="I57" s="162"/>
      <c r="J57" s="162"/>
      <c r="K57" s="163"/>
      <c r="L57" s="163"/>
      <c r="M57" s="163"/>
      <c r="N57" s="163"/>
      <c r="O57" s="163"/>
      <c r="P57" s="163"/>
      <c r="Q57" s="201"/>
      <c r="R57" s="201"/>
      <c r="S57" s="163"/>
      <c r="T57" s="163"/>
      <c r="U57" s="163"/>
      <c r="V57" s="163"/>
      <c r="W57" s="202"/>
    </row>
    <row r="58" spans="1:23" s="167" customFormat="1" ht="50.25" customHeight="1">
      <c r="A58" s="160" t="s">
        <v>198</v>
      </c>
      <c r="B58" s="161" t="s">
        <v>199</v>
      </c>
      <c r="C58" s="162" t="s">
        <v>82</v>
      </c>
      <c r="D58" s="162"/>
      <c r="E58" s="80"/>
      <c r="F58" s="80"/>
      <c r="G58" s="80"/>
      <c r="H58" s="162"/>
      <c r="I58" s="162"/>
      <c r="J58" s="162"/>
      <c r="K58" s="163"/>
      <c r="L58" s="163"/>
      <c r="M58" s="163"/>
      <c r="N58" s="163"/>
      <c r="O58" s="163"/>
      <c r="P58" s="163"/>
      <c r="Q58" s="201"/>
      <c r="R58" s="201"/>
      <c r="S58" s="163"/>
      <c r="T58" s="163"/>
      <c r="U58" s="163"/>
      <c r="V58" s="163"/>
      <c r="W58" s="200"/>
    </row>
    <row r="59" spans="1:23" s="167" customFormat="1" ht="71.25" customHeight="1">
      <c r="A59" s="160" t="s">
        <v>200</v>
      </c>
      <c r="B59" s="161" t="s">
        <v>201</v>
      </c>
      <c r="C59" s="162" t="s">
        <v>82</v>
      </c>
      <c r="D59" s="162"/>
      <c r="E59" s="80"/>
      <c r="F59" s="80"/>
      <c r="G59" s="80"/>
      <c r="H59" s="162"/>
      <c r="I59" s="162"/>
      <c r="J59" s="162"/>
      <c r="K59" s="204"/>
      <c r="L59" s="204"/>
      <c r="M59" s="204"/>
      <c r="N59" s="204"/>
      <c r="O59" s="204"/>
      <c r="P59" s="204"/>
      <c r="Q59" s="205"/>
      <c r="R59" s="205"/>
      <c r="S59" s="204"/>
      <c r="T59" s="204"/>
      <c r="U59" s="204"/>
      <c r="V59" s="204"/>
      <c r="W59" s="202"/>
    </row>
    <row r="60" spans="1:23" s="167" customFormat="1" ht="48" customHeight="1">
      <c r="A60" s="160" t="s">
        <v>202</v>
      </c>
      <c r="B60" s="161" t="s">
        <v>203</v>
      </c>
      <c r="C60" s="162" t="s">
        <v>82</v>
      </c>
      <c r="D60" s="162"/>
      <c r="E60" s="80"/>
      <c r="F60" s="80"/>
      <c r="G60" s="80"/>
      <c r="H60" s="162"/>
      <c r="I60" s="162"/>
      <c r="J60" s="162"/>
      <c r="K60" s="163"/>
      <c r="L60" s="163"/>
      <c r="M60" s="163"/>
      <c r="N60" s="163"/>
      <c r="O60" s="163"/>
      <c r="P60" s="163"/>
      <c r="Q60" s="201"/>
      <c r="R60" s="201"/>
      <c r="S60" s="163"/>
      <c r="T60" s="163"/>
      <c r="U60" s="163"/>
      <c r="V60" s="163"/>
      <c r="W60" s="202"/>
    </row>
    <row r="61" spans="1:23" s="167" customFormat="1" ht="48" customHeight="1">
      <c r="A61" s="160" t="s">
        <v>204</v>
      </c>
      <c r="B61" s="161" t="s">
        <v>205</v>
      </c>
      <c r="C61" s="162" t="s">
        <v>82</v>
      </c>
      <c r="D61" s="162"/>
      <c r="E61" s="80"/>
      <c r="F61" s="80"/>
      <c r="G61" s="80"/>
      <c r="H61" s="162"/>
      <c r="I61" s="162"/>
      <c r="J61" s="162"/>
      <c r="K61" s="204"/>
      <c r="L61" s="204"/>
      <c r="M61" s="204"/>
      <c r="N61" s="204"/>
      <c r="O61" s="204"/>
      <c r="P61" s="204"/>
      <c r="Q61" s="205"/>
      <c r="R61" s="205"/>
      <c r="S61" s="204"/>
      <c r="T61" s="204"/>
      <c r="U61" s="204"/>
      <c r="V61" s="204"/>
      <c r="W61" s="200"/>
    </row>
    <row r="62" spans="1:23" s="167" customFormat="1" ht="29.25" customHeight="1">
      <c r="A62" s="160" t="s">
        <v>206</v>
      </c>
      <c r="B62" s="161" t="s">
        <v>207</v>
      </c>
      <c r="C62" s="162" t="s">
        <v>82</v>
      </c>
      <c r="D62" s="162"/>
      <c r="E62" s="80"/>
      <c r="F62" s="80"/>
      <c r="G62" s="80"/>
      <c r="H62" s="162"/>
      <c r="I62" s="162"/>
      <c r="J62" s="162"/>
      <c r="K62" s="163"/>
      <c r="L62" s="163"/>
      <c r="M62" s="163"/>
      <c r="N62" s="163"/>
      <c r="O62" s="163"/>
      <c r="P62" s="163"/>
      <c r="Q62" s="201"/>
      <c r="R62" s="201"/>
      <c r="S62" s="163"/>
      <c r="T62" s="163"/>
      <c r="U62" s="163"/>
      <c r="V62" s="163"/>
      <c r="W62" s="202"/>
    </row>
    <row r="63" spans="1:23" ht="28.5" customHeight="1">
      <c r="A63" s="19" t="s">
        <v>214</v>
      </c>
      <c r="B63" s="20" t="s">
        <v>215</v>
      </c>
      <c r="C63" s="21" t="s">
        <v>82</v>
      </c>
      <c r="D63" s="21"/>
      <c r="E63" s="64"/>
      <c r="F63" s="64"/>
      <c r="G63" s="64"/>
      <c r="H63" s="21"/>
      <c r="I63" s="21"/>
      <c r="J63" s="21"/>
      <c r="K63" s="22"/>
      <c r="L63" s="22"/>
      <c r="M63" s="22"/>
      <c r="N63" s="22"/>
      <c r="O63" s="22"/>
      <c r="P63" s="22"/>
      <c r="Q63" s="109"/>
      <c r="R63" s="109"/>
      <c r="S63" s="22"/>
      <c r="T63" s="22"/>
      <c r="U63" s="22"/>
      <c r="V63" s="22"/>
      <c r="W63" s="50"/>
    </row>
    <row r="64" spans="1:23" ht="48" customHeight="1">
      <c r="A64" s="19" t="s">
        <v>216</v>
      </c>
      <c r="B64" s="20" t="s">
        <v>217</v>
      </c>
      <c r="C64" s="21" t="s">
        <v>82</v>
      </c>
      <c r="D64" s="21"/>
      <c r="E64" s="64"/>
      <c r="F64" s="64"/>
      <c r="G64" s="64"/>
      <c r="H64" s="21"/>
      <c r="I64" s="21"/>
      <c r="J64" s="21"/>
      <c r="K64" s="18"/>
      <c r="L64" s="18"/>
      <c r="M64" s="18"/>
      <c r="N64" s="18"/>
      <c r="O64" s="18"/>
      <c r="P64" s="18"/>
      <c r="Q64" s="110"/>
      <c r="R64" s="110"/>
      <c r="S64" s="18"/>
      <c r="T64" s="18"/>
      <c r="U64" s="18"/>
      <c r="V64" s="18"/>
      <c r="W64" s="51"/>
    </row>
    <row r="65" spans="1:23" ht="48" customHeight="1">
      <c r="A65" s="19" t="s">
        <v>218</v>
      </c>
      <c r="B65" s="20" t="s">
        <v>219</v>
      </c>
      <c r="C65" s="21" t="s">
        <v>82</v>
      </c>
      <c r="D65" s="21"/>
      <c r="E65" s="64"/>
      <c r="F65" s="64"/>
      <c r="G65" s="64"/>
      <c r="H65" s="21"/>
      <c r="I65" s="21"/>
      <c r="J65" s="21"/>
      <c r="K65" s="22"/>
      <c r="L65" s="22"/>
      <c r="M65" s="22"/>
      <c r="N65" s="22"/>
      <c r="O65" s="22"/>
      <c r="P65" s="22"/>
      <c r="Q65" s="109"/>
      <c r="R65" s="109"/>
      <c r="S65" s="22"/>
      <c r="T65" s="22"/>
      <c r="U65" s="22"/>
      <c r="V65" s="22"/>
      <c r="W65" s="51"/>
    </row>
    <row r="66" spans="1:23" ht="75.75" customHeight="1">
      <c r="A66" s="19" t="s">
        <v>220</v>
      </c>
      <c r="B66" s="20" t="s">
        <v>221</v>
      </c>
      <c r="C66" s="21" t="s">
        <v>82</v>
      </c>
      <c r="D66" s="21"/>
      <c r="E66" s="64"/>
      <c r="F66" s="64"/>
      <c r="G66" s="64"/>
      <c r="H66" s="21"/>
      <c r="I66" s="21"/>
      <c r="J66" s="21"/>
      <c r="K66" s="22"/>
      <c r="L66" s="22"/>
      <c r="M66" s="22"/>
      <c r="N66" s="22"/>
      <c r="O66" s="22"/>
      <c r="P66" s="22"/>
      <c r="Q66" s="109"/>
      <c r="R66" s="109"/>
      <c r="S66" s="22"/>
      <c r="T66" s="22"/>
      <c r="U66" s="22"/>
      <c r="V66" s="22"/>
      <c r="W66" s="50"/>
    </row>
    <row r="67" spans="1:23" ht="26.25" customHeight="1">
      <c r="A67" s="19" t="s">
        <v>222</v>
      </c>
      <c r="B67" s="20" t="s">
        <v>223</v>
      </c>
      <c r="C67" s="21" t="s">
        <v>82</v>
      </c>
      <c r="D67" s="21"/>
      <c r="E67" s="64"/>
      <c r="F67" s="64"/>
      <c r="G67" s="64"/>
      <c r="H67" s="21"/>
      <c r="I67" s="21"/>
      <c r="J67" s="21"/>
      <c r="K67" s="22"/>
      <c r="L67" s="22"/>
      <c r="M67" s="22"/>
      <c r="N67" s="22"/>
      <c r="O67" s="22"/>
      <c r="P67" s="22"/>
      <c r="Q67" s="109"/>
      <c r="R67" s="109"/>
      <c r="S67" s="22"/>
      <c r="T67" s="22"/>
      <c r="U67" s="22"/>
      <c r="V67" s="22"/>
      <c r="W67" s="51"/>
    </row>
    <row r="68" spans="1:23" ht="28.5" customHeight="1">
      <c r="A68" s="19" t="s">
        <v>224</v>
      </c>
      <c r="B68" s="20" t="s">
        <v>225</v>
      </c>
      <c r="C68" s="21" t="s">
        <v>82</v>
      </c>
      <c r="D68" s="21"/>
      <c r="E68" s="64"/>
      <c r="F68" s="64"/>
      <c r="G68" s="64"/>
      <c r="H68" s="21"/>
      <c r="I68" s="21"/>
      <c r="J68" s="21"/>
      <c r="K68" s="22"/>
      <c r="L68" s="22"/>
      <c r="M68" s="22"/>
      <c r="N68" s="22"/>
      <c r="O68" s="22"/>
      <c r="P68" s="22"/>
      <c r="Q68" s="109"/>
      <c r="R68" s="109"/>
      <c r="S68" s="22"/>
      <c r="T68" s="22"/>
      <c r="U68" s="22"/>
      <c r="V68" s="22"/>
      <c r="W68" s="51"/>
    </row>
    <row r="69" spans="1:23" ht="21.75" customHeight="1">
      <c r="A69" s="19" t="s">
        <v>226</v>
      </c>
      <c r="B69" s="20" t="s">
        <v>227</v>
      </c>
      <c r="C69" s="21" t="s">
        <v>82</v>
      </c>
      <c r="D69" s="21"/>
      <c r="E69" s="64"/>
      <c r="F69" s="64"/>
      <c r="G69" s="64"/>
      <c r="H69" s="21"/>
      <c r="I69" s="21"/>
      <c r="J69" s="21"/>
      <c r="K69" s="18"/>
      <c r="L69" s="18"/>
      <c r="M69" s="18"/>
      <c r="N69" s="18"/>
      <c r="O69" s="18"/>
      <c r="P69" s="18"/>
      <c r="Q69" s="110"/>
      <c r="R69" s="110"/>
      <c r="S69" s="18"/>
      <c r="T69" s="18"/>
      <c r="U69" s="18"/>
      <c r="V69" s="18"/>
      <c r="W69" s="51"/>
    </row>
    <row r="70" spans="1:23" ht="36" customHeight="1">
      <c r="A70" s="19" t="s">
        <v>228</v>
      </c>
      <c r="B70" s="20" t="s">
        <v>229</v>
      </c>
      <c r="C70" s="21" t="s">
        <v>82</v>
      </c>
      <c r="D70" s="21"/>
      <c r="E70" s="64"/>
      <c r="F70" s="64"/>
      <c r="G70" s="64"/>
      <c r="H70" s="21"/>
      <c r="I70" s="21"/>
      <c r="J70" s="21"/>
      <c r="K70" s="22"/>
      <c r="L70" s="22"/>
      <c r="M70" s="22"/>
      <c r="N70" s="22"/>
      <c r="O70" s="22"/>
      <c r="P70" s="22"/>
      <c r="Q70" s="109"/>
      <c r="R70" s="109"/>
      <c r="S70" s="22"/>
      <c r="T70" s="22"/>
      <c r="U70" s="22"/>
      <c r="V70" s="22"/>
      <c r="W70" s="51"/>
    </row>
    <row r="71" spans="1:23" ht="36.75" customHeight="1">
      <c r="A71" s="32" t="s">
        <v>230</v>
      </c>
      <c r="B71" s="33" t="s">
        <v>231</v>
      </c>
      <c r="C71" s="34" t="s">
        <v>232</v>
      </c>
      <c r="D71" s="34"/>
      <c r="E71" s="63">
        <f>2!D95</f>
        <v>0</v>
      </c>
      <c r="F71" s="63">
        <f>2!E95</f>
        <v>0</v>
      </c>
      <c r="G71" s="63" t="str">
        <f>2!F95</f>
        <v>X</v>
      </c>
      <c r="H71" s="63">
        <f>2!G92</f>
        <v>8538.5</v>
      </c>
      <c r="I71" s="63">
        <f>2!H92</f>
        <v>8538.5</v>
      </c>
      <c r="J71" s="63" t="str">
        <f>2!I92</f>
        <v>X</v>
      </c>
      <c r="K71" s="63">
        <f>2!J92</f>
        <v>8538.5</v>
      </c>
      <c r="L71" s="63">
        <f>2!K92</f>
        <v>8538.5</v>
      </c>
      <c r="M71" s="63" t="str">
        <f>2!L92</f>
        <v>X</v>
      </c>
      <c r="N71" s="63">
        <f>2!M92</f>
        <v>0</v>
      </c>
      <c r="O71" s="63">
        <f>2!N92</f>
        <v>0</v>
      </c>
      <c r="P71" s="63" t="str">
        <f>2!O92</f>
        <v>X</v>
      </c>
      <c r="Q71" s="61">
        <f>2!P92</f>
        <v>8538.5</v>
      </c>
      <c r="R71" s="61">
        <f>2!Q92</f>
        <v>8538.5</v>
      </c>
      <c r="S71" s="63" t="str">
        <f>2!R92</f>
        <v>X</v>
      </c>
      <c r="T71" s="63">
        <f>2!S92</f>
        <v>8538.5</v>
      </c>
      <c r="U71" s="63">
        <f>2!T92</f>
        <v>8538.5</v>
      </c>
      <c r="V71" s="63" t="str">
        <f>2!U92</f>
        <v>X</v>
      </c>
      <c r="W71" s="50"/>
    </row>
    <row r="72" spans="1:23" ht="12.75" customHeight="1">
      <c r="A72" s="19"/>
      <c r="B72" s="20" t="s">
        <v>77</v>
      </c>
      <c r="C72" s="21"/>
      <c r="D72" s="21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2"/>
      <c r="R72" s="62"/>
      <c r="S72" s="64"/>
      <c r="T72" s="64"/>
      <c r="U72" s="64"/>
      <c r="V72" s="64"/>
      <c r="W72" s="51"/>
    </row>
    <row r="73" spans="1:23" ht="45.75" customHeight="1">
      <c r="A73" s="19" t="s">
        <v>233</v>
      </c>
      <c r="B73" s="20" t="s">
        <v>234</v>
      </c>
      <c r="C73" s="21" t="s">
        <v>82</v>
      </c>
      <c r="D73" s="21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2"/>
      <c r="R73" s="62"/>
      <c r="S73" s="64"/>
      <c r="T73" s="64"/>
      <c r="U73" s="64"/>
      <c r="V73" s="64"/>
      <c r="W73" s="51"/>
    </row>
    <row r="74" spans="1:23" ht="37.5" customHeight="1">
      <c r="A74" s="19" t="s">
        <v>235</v>
      </c>
      <c r="B74" s="20" t="s">
        <v>236</v>
      </c>
      <c r="C74" s="21" t="s">
        <v>82</v>
      </c>
      <c r="D74" s="21"/>
      <c r="E74" s="64"/>
      <c r="F74" s="64"/>
      <c r="G74" s="64"/>
      <c r="H74" s="63">
        <f>2!G95</f>
        <v>0</v>
      </c>
      <c r="I74" s="63">
        <f>2!H95</f>
        <v>0</v>
      </c>
      <c r="J74" s="63" t="str">
        <f>2!I95</f>
        <v>X</v>
      </c>
      <c r="K74" s="63">
        <f>2!J95</f>
        <v>0</v>
      </c>
      <c r="L74" s="63">
        <f>2!K95</f>
        <v>0</v>
      </c>
      <c r="M74" s="63" t="str">
        <f>2!L95</f>
        <v>X</v>
      </c>
      <c r="N74" s="63">
        <f>2!M95</f>
        <v>0</v>
      </c>
      <c r="O74" s="63">
        <f>2!N95</f>
        <v>0</v>
      </c>
      <c r="P74" s="63" t="str">
        <f>2!O95</f>
        <v>X</v>
      </c>
      <c r="Q74" s="61">
        <f>2!P95</f>
        <v>0</v>
      </c>
      <c r="R74" s="61">
        <f>2!Q95</f>
        <v>0</v>
      </c>
      <c r="S74" s="63" t="str">
        <f>2!R95</f>
        <v>X</v>
      </c>
      <c r="T74" s="63">
        <f>2!S95</f>
        <v>0</v>
      </c>
      <c r="U74" s="63">
        <f>2!T95</f>
        <v>0</v>
      </c>
      <c r="V74" s="63" t="str">
        <f>2!U95</f>
        <v>X</v>
      </c>
      <c r="W74" s="50"/>
    </row>
    <row r="75" spans="1:23" ht="44.25" customHeight="1">
      <c r="A75" s="32" t="s">
        <v>241</v>
      </c>
      <c r="B75" s="33" t="s">
        <v>242</v>
      </c>
      <c r="C75" s="34" t="s">
        <v>243</v>
      </c>
      <c r="D75" s="34"/>
      <c r="E75" s="63">
        <f>2!D102</f>
        <v>0</v>
      </c>
      <c r="F75" s="63" t="str">
        <f>2!E102</f>
        <v>X</v>
      </c>
      <c r="G75" s="63">
        <f>2!F102</f>
        <v>0</v>
      </c>
      <c r="H75" s="63">
        <f>2!G96</f>
        <v>0</v>
      </c>
      <c r="I75" s="63">
        <f>2!H96</f>
        <v>0</v>
      </c>
      <c r="J75" s="63">
        <f>2!I96</f>
        <v>0</v>
      </c>
      <c r="K75" s="63">
        <f>2!J96</f>
        <v>0</v>
      </c>
      <c r="L75" s="63">
        <f>2!K96</f>
        <v>0</v>
      </c>
      <c r="M75" s="63">
        <f>2!L96</f>
        <v>0</v>
      </c>
      <c r="N75" s="63">
        <f>2!M96</f>
        <v>0</v>
      </c>
      <c r="O75" s="63">
        <f>2!N96</f>
        <v>0</v>
      </c>
      <c r="P75" s="63">
        <f>2!O96</f>
        <v>0</v>
      </c>
      <c r="Q75" s="61">
        <f>2!P96</f>
        <v>0</v>
      </c>
      <c r="R75" s="61">
        <f>2!Q96</f>
        <v>0</v>
      </c>
      <c r="S75" s="63">
        <f>2!R96</f>
        <v>0</v>
      </c>
      <c r="T75" s="63">
        <f>2!S96</f>
        <v>0</v>
      </c>
      <c r="U75" s="63">
        <f>2!T96</f>
        <v>0</v>
      </c>
      <c r="V75" s="63">
        <f>2!U96</f>
        <v>0</v>
      </c>
      <c r="W75" s="51"/>
    </row>
    <row r="76" spans="1:23" ht="12.75" customHeight="1">
      <c r="A76" s="19"/>
      <c r="B76" s="20" t="s">
        <v>77</v>
      </c>
      <c r="C76" s="21"/>
      <c r="D76" s="21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2"/>
      <c r="R76" s="62"/>
      <c r="S76" s="64"/>
      <c r="T76" s="64"/>
      <c r="U76" s="64"/>
      <c r="V76" s="64"/>
      <c r="W76" s="51"/>
    </row>
    <row r="77" spans="1:23" ht="76.5" customHeight="1">
      <c r="A77" s="19" t="s">
        <v>244</v>
      </c>
      <c r="B77" s="20" t="s">
        <v>245</v>
      </c>
      <c r="C77" s="21" t="s">
        <v>82</v>
      </c>
      <c r="D77" s="21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2"/>
      <c r="R77" s="62"/>
      <c r="S77" s="64"/>
      <c r="T77" s="64"/>
      <c r="U77" s="64"/>
      <c r="V77" s="64"/>
      <c r="W77" s="51"/>
    </row>
    <row r="78" spans="1:23" ht="36" customHeight="1">
      <c r="A78" s="32" t="s">
        <v>246</v>
      </c>
      <c r="B78" s="33" t="s">
        <v>247</v>
      </c>
      <c r="C78" s="34" t="s">
        <v>248</v>
      </c>
      <c r="D78" s="34"/>
      <c r="E78" s="63">
        <f>2!D105</f>
        <v>32451.7</v>
      </c>
      <c r="F78" s="63">
        <f>2!E105</f>
        <v>32451.7</v>
      </c>
      <c r="G78" s="63">
        <f>2!F105</f>
        <v>40000</v>
      </c>
      <c r="H78" s="63">
        <f>2!G99</f>
        <v>0</v>
      </c>
      <c r="I78" s="63">
        <f>2!H99</f>
        <v>0</v>
      </c>
      <c r="J78" s="63" t="str">
        <f>2!I99</f>
        <v>X</v>
      </c>
      <c r="K78" s="63">
        <f>2!J99</f>
        <v>0</v>
      </c>
      <c r="L78" s="63">
        <f>2!K99</f>
        <v>0</v>
      </c>
      <c r="M78" s="63" t="str">
        <f>2!L99</f>
        <v>X</v>
      </c>
      <c r="N78" s="63">
        <f>2!M99</f>
        <v>0</v>
      </c>
      <c r="O78" s="63">
        <f>2!N99</f>
        <v>0</v>
      </c>
      <c r="P78" s="63" t="str">
        <f>2!O99</f>
        <v>X</v>
      </c>
      <c r="Q78" s="61">
        <f>2!P99</f>
        <v>0</v>
      </c>
      <c r="R78" s="61">
        <f>2!Q99</f>
        <v>0</v>
      </c>
      <c r="S78" s="63" t="str">
        <f>2!R99</f>
        <v>X</v>
      </c>
      <c r="T78" s="63">
        <f>2!S99</f>
        <v>0</v>
      </c>
      <c r="U78" s="63">
        <f>2!T99</f>
        <v>0</v>
      </c>
      <c r="V78" s="63" t="str">
        <f>2!U99</f>
        <v>X</v>
      </c>
      <c r="W78" s="51"/>
    </row>
    <row r="79" spans="1:23" ht="18" customHeight="1">
      <c r="A79" s="19"/>
      <c r="B79" s="20" t="s">
        <v>77</v>
      </c>
      <c r="C79" s="21"/>
      <c r="D79" s="21"/>
      <c r="E79" s="64"/>
      <c r="F79" s="64"/>
      <c r="G79" s="64"/>
      <c r="H79" s="21"/>
      <c r="I79" s="21"/>
      <c r="J79" s="21"/>
      <c r="K79" s="22"/>
      <c r="L79" s="22"/>
      <c r="M79" s="22"/>
      <c r="N79" s="22"/>
      <c r="O79" s="22"/>
      <c r="P79" s="22"/>
      <c r="Q79" s="109"/>
      <c r="R79" s="109"/>
      <c r="S79" s="22"/>
      <c r="T79" s="22"/>
      <c r="U79" s="22"/>
      <c r="V79" s="22"/>
      <c r="W79" s="51"/>
    </row>
    <row r="80" spans="1:23" ht="33" customHeight="1">
      <c r="A80" s="19" t="s">
        <v>249</v>
      </c>
      <c r="B80" s="20" t="s">
        <v>250</v>
      </c>
      <c r="C80" s="21" t="s">
        <v>82</v>
      </c>
      <c r="D80" s="21"/>
      <c r="E80" s="64"/>
      <c r="F80" s="64"/>
      <c r="G80" s="64"/>
      <c r="H80" s="21"/>
      <c r="I80" s="21"/>
      <c r="J80" s="21"/>
      <c r="K80" s="22"/>
      <c r="L80" s="22"/>
      <c r="M80" s="22"/>
      <c r="N80" s="22"/>
      <c r="O80" s="22"/>
      <c r="P80" s="22"/>
      <c r="Q80" s="109"/>
      <c r="R80" s="109"/>
      <c r="S80" s="22"/>
      <c r="T80" s="22"/>
      <c r="U80" s="22"/>
      <c r="V80" s="22"/>
      <c r="W80" s="51"/>
    </row>
    <row r="81" spans="1:23" ht="33" customHeight="1">
      <c r="A81" s="19" t="s">
        <v>251</v>
      </c>
      <c r="B81" s="20" t="s">
        <v>252</v>
      </c>
      <c r="C81" s="21" t="s">
        <v>82</v>
      </c>
      <c r="D81" s="21"/>
      <c r="E81" s="64"/>
      <c r="F81" s="64"/>
      <c r="G81" s="64"/>
      <c r="H81" s="21"/>
      <c r="I81" s="21"/>
      <c r="J81" s="21"/>
      <c r="K81" s="22"/>
      <c r="L81" s="22"/>
      <c r="M81" s="22"/>
      <c r="N81" s="22"/>
      <c r="O81" s="22"/>
      <c r="P81" s="22"/>
      <c r="Q81" s="109"/>
      <c r="R81" s="109"/>
      <c r="S81" s="22"/>
      <c r="T81" s="22"/>
      <c r="U81" s="22"/>
      <c r="V81" s="22"/>
      <c r="W81" s="51"/>
    </row>
    <row r="82" spans="1:23" ht="39.75" customHeight="1" thickBot="1">
      <c r="A82" s="24" t="s">
        <v>253</v>
      </c>
      <c r="B82" s="25" t="s">
        <v>254</v>
      </c>
      <c r="C82" s="26" t="s">
        <v>82</v>
      </c>
      <c r="D82" s="26"/>
      <c r="E82" s="64"/>
      <c r="F82" s="64"/>
      <c r="G82" s="64"/>
      <c r="H82" s="26"/>
      <c r="I82" s="26"/>
      <c r="J82" s="26"/>
      <c r="K82" s="27"/>
      <c r="L82" s="27"/>
      <c r="M82" s="27"/>
      <c r="N82" s="27"/>
      <c r="O82" s="27"/>
      <c r="P82" s="27"/>
      <c r="Q82" s="111"/>
      <c r="R82" s="111"/>
      <c r="S82" s="27"/>
      <c r="T82" s="27"/>
      <c r="U82" s="27"/>
      <c r="V82" s="27"/>
      <c r="W82" s="52"/>
    </row>
    <row r="83" spans="17:18" ht="10.5">
      <c r="Q83" s="112"/>
      <c r="R83" s="112"/>
    </row>
    <row r="84" spans="17:18" ht="10.5">
      <c r="Q84" s="112"/>
      <c r="R84" s="112"/>
    </row>
    <row r="85" spans="17:18" ht="10.5">
      <c r="Q85" s="112"/>
      <c r="R85" s="112"/>
    </row>
    <row r="86" spans="17:18" ht="10.5">
      <c r="Q86" s="112"/>
      <c r="R86" s="112"/>
    </row>
    <row r="87" spans="17:18" ht="10.5">
      <c r="Q87" s="112"/>
      <c r="R87" s="112"/>
    </row>
    <row r="88" spans="17:18" ht="10.5">
      <c r="Q88" s="112"/>
      <c r="R88" s="112"/>
    </row>
    <row r="89" spans="17:18" ht="10.5">
      <c r="Q89" s="112"/>
      <c r="R89" s="112"/>
    </row>
    <row r="90" spans="17:18" ht="10.5">
      <c r="Q90" s="112"/>
      <c r="R90" s="112"/>
    </row>
    <row r="91" spans="17:18" ht="10.5">
      <c r="Q91" s="112"/>
      <c r="R91" s="112"/>
    </row>
    <row r="92" spans="17:18" ht="10.5">
      <c r="Q92" s="112"/>
      <c r="R92" s="112"/>
    </row>
    <row r="93" spans="17:18" ht="10.5">
      <c r="Q93" s="112"/>
      <c r="R93" s="112"/>
    </row>
    <row r="94" spans="17:18" ht="10.5">
      <c r="Q94" s="112"/>
      <c r="R94" s="112"/>
    </row>
    <row r="95" spans="17:18" ht="10.5">
      <c r="Q95" s="112"/>
      <c r="R95" s="112"/>
    </row>
    <row r="96" spans="17:18" ht="10.5">
      <c r="Q96" s="112"/>
      <c r="R96" s="112"/>
    </row>
    <row r="97" spans="17:18" ht="10.5">
      <c r="Q97" s="112"/>
      <c r="R97" s="112"/>
    </row>
    <row r="98" spans="17:18" ht="10.5">
      <c r="Q98" s="112"/>
      <c r="R98" s="112"/>
    </row>
    <row r="99" spans="17:18" ht="10.5">
      <c r="Q99" s="112"/>
      <c r="R99" s="112"/>
    </row>
    <row r="100" spans="17:18" ht="10.5">
      <c r="Q100" s="112"/>
      <c r="R100" s="112"/>
    </row>
    <row r="101" spans="17:18" ht="10.5">
      <c r="Q101" s="112"/>
      <c r="R101" s="112"/>
    </row>
    <row r="102" spans="17:18" ht="10.5">
      <c r="Q102" s="112"/>
      <c r="R102" s="112"/>
    </row>
    <row r="103" spans="17:18" ht="10.5">
      <c r="Q103" s="112"/>
      <c r="R103" s="112"/>
    </row>
    <row r="104" spans="17:18" ht="10.5">
      <c r="Q104" s="112"/>
      <c r="R104" s="112"/>
    </row>
    <row r="105" spans="17:18" ht="10.5">
      <c r="Q105" s="112"/>
      <c r="R105" s="112"/>
    </row>
    <row r="106" spans="17:18" ht="10.5">
      <c r="Q106" s="112"/>
      <c r="R106" s="112"/>
    </row>
    <row r="107" spans="17:18" ht="10.5">
      <c r="Q107" s="112"/>
      <c r="R107" s="112"/>
    </row>
    <row r="108" spans="17:18" ht="10.5">
      <c r="Q108" s="112"/>
      <c r="R108" s="112"/>
    </row>
    <row r="109" spans="17:18" ht="10.5">
      <c r="Q109" s="112"/>
      <c r="R109" s="112"/>
    </row>
  </sheetData>
  <sheetProtection/>
  <mergeCells count="24">
    <mergeCell ref="N6:P6"/>
    <mergeCell ref="N7:N8"/>
    <mergeCell ref="O7:P7"/>
    <mergeCell ref="W7:W8"/>
    <mergeCell ref="T7:T8"/>
    <mergeCell ref="U7:V7"/>
    <mergeCell ref="B6:B8"/>
    <mergeCell ref="C6:C8"/>
    <mergeCell ref="E6:G6"/>
    <mergeCell ref="H6:J6"/>
    <mergeCell ref="E7:E8"/>
    <mergeCell ref="F7:G7"/>
    <mergeCell ref="H7:H8"/>
    <mergeCell ref="I7:J7"/>
    <mergeCell ref="A4:V4"/>
    <mergeCell ref="D6:D8"/>
    <mergeCell ref="K6:M6"/>
    <mergeCell ref="Q6:S6"/>
    <mergeCell ref="T6:V6"/>
    <mergeCell ref="K7:K8"/>
    <mergeCell ref="L7:M7"/>
    <mergeCell ref="Q7:Q8"/>
    <mergeCell ref="R7:S7"/>
    <mergeCell ref="A6:A8"/>
  </mergeCells>
  <printOptions/>
  <pageMargins left="0.7" right="0.7" top="0.75" bottom="0.75" header="0.3" footer="0.3"/>
  <pageSetup horizontalDpi="600" verticalDpi="600" orientation="landscape" paperSize="9" scale="54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V349"/>
  <sheetViews>
    <sheetView view="pageBreakPreview" zoomScale="60" zoomScalePageLayoutView="0" workbookViewId="0" topLeftCell="A136">
      <selection activeCell="J8" sqref="J8"/>
    </sheetView>
  </sheetViews>
  <sheetFormatPr defaultColWidth="9.140625" defaultRowHeight="12"/>
  <cols>
    <col min="1" max="1" width="7.7109375" style="7" customWidth="1"/>
    <col min="2" max="4" width="7.00390625" style="7" customWidth="1"/>
    <col min="5" max="5" width="51.8515625" style="3" customWidth="1"/>
    <col min="6" max="6" width="13.8515625" style="3" customWidth="1"/>
    <col min="7" max="7" width="14.28125" style="3" customWidth="1"/>
    <col min="8" max="8" width="14.00390625" style="3" customWidth="1"/>
    <col min="9" max="9" width="13.140625" style="3" customWidth="1"/>
    <col min="10" max="10" width="13.8515625" style="3" customWidth="1"/>
    <col min="11" max="11" width="13.421875" style="3" customWidth="1"/>
    <col min="12" max="14" width="15.421875" style="82" customWidth="1"/>
    <col min="15" max="17" width="14.8515625" style="1" hidden="1" customWidth="1"/>
    <col min="18" max="18" width="14.421875" style="82" customWidth="1"/>
    <col min="19" max="20" width="14.28125" style="82" customWidth="1"/>
    <col min="21" max="22" width="14.421875" style="1" customWidth="1"/>
    <col min="23" max="23" width="14.28125" style="1" customWidth="1"/>
    <col min="24" max="24" width="22.8515625" style="0" hidden="1" customWidth="1"/>
    <col min="25" max="16384" width="9.140625" style="2" customWidth="1"/>
  </cols>
  <sheetData>
    <row r="2" spans="14:24" ht="23.25" customHeight="1">
      <c r="N2" s="83"/>
      <c r="O2" s="4"/>
      <c r="P2" s="4"/>
      <c r="Q2" s="4"/>
      <c r="T2" s="83"/>
      <c r="V2" s="353" t="s">
        <v>61</v>
      </c>
      <c r="W2" s="353"/>
      <c r="X2" s="353"/>
    </row>
    <row r="3" spans="7:23" ht="12.75" customHeight="1">
      <c r="G3" s="76"/>
      <c r="I3" s="78"/>
      <c r="J3" s="79"/>
      <c r="L3" s="84"/>
      <c r="M3" s="84"/>
      <c r="N3" s="84"/>
      <c r="O3" s="5"/>
      <c r="P3" s="5"/>
      <c r="Q3" s="5"/>
      <c r="R3" s="84"/>
      <c r="S3" s="84"/>
      <c r="T3" s="84"/>
      <c r="U3" s="5"/>
      <c r="V3" s="5"/>
      <c r="W3" s="5"/>
    </row>
    <row r="4" spans="1:23" ht="43.5" customHeight="1">
      <c r="A4" s="369" t="s">
        <v>901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</row>
    <row r="5" ht="20.25" customHeight="1" thickBot="1">
      <c r="X5" s="31" t="s">
        <v>72</v>
      </c>
    </row>
    <row r="6" spans="1:24" ht="19.5" customHeight="1">
      <c r="A6" s="362" t="s">
        <v>73</v>
      </c>
      <c r="B6" s="364" t="s">
        <v>261</v>
      </c>
      <c r="C6" s="364" t="s">
        <v>262</v>
      </c>
      <c r="D6" s="364" t="s">
        <v>263</v>
      </c>
      <c r="E6" s="365" t="s">
        <v>264</v>
      </c>
      <c r="F6" s="348" t="s">
        <v>68</v>
      </c>
      <c r="G6" s="348"/>
      <c r="H6" s="348"/>
      <c r="I6" s="348" t="s">
        <v>69</v>
      </c>
      <c r="J6" s="348"/>
      <c r="K6" s="348"/>
      <c r="L6" s="367" t="s">
        <v>255</v>
      </c>
      <c r="M6" s="367"/>
      <c r="N6" s="367"/>
      <c r="O6" s="337" t="s">
        <v>70</v>
      </c>
      <c r="P6" s="338"/>
      <c r="Q6" s="339"/>
      <c r="R6" s="367" t="s">
        <v>256</v>
      </c>
      <c r="S6" s="367"/>
      <c r="T6" s="367"/>
      <c r="U6" s="348" t="s">
        <v>257</v>
      </c>
      <c r="V6" s="348"/>
      <c r="W6" s="361"/>
      <c r="X6" s="54"/>
    </row>
    <row r="7" spans="1:24" ht="18" customHeight="1">
      <c r="A7" s="363"/>
      <c r="B7" s="336"/>
      <c r="C7" s="336"/>
      <c r="D7" s="336"/>
      <c r="E7" s="366"/>
      <c r="F7" s="336" t="s">
        <v>76</v>
      </c>
      <c r="G7" s="336" t="s">
        <v>77</v>
      </c>
      <c r="H7" s="336"/>
      <c r="I7" s="336" t="s">
        <v>76</v>
      </c>
      <c r="J7" s="336" t="s">
        <v>77</v>
      </c>
      <c r="K7" s="336"/>
      <c r="L7" s="368" t="s">
        <v>76</v>
      </c>
      <c r="M7" s="368" t="s">
        <v>77</v>
      </c>
      <c r="N7" s="368"/>
      <c r="O7" s="336" t="s">
        <v>76</v>
      </c>
      <c r="P7" s="336" t="s">
        <v>77</v>
      </c>
      <c r="Q7" s="336"/>
      <c r="R7" s="368" t="s">
        <v>76</v>
      </c>
      <c r="S7" s="368" t="s">
        <v>77</v>
      </c>
      <c r="T7" s="368"/>
      <c r="U7" s="336" t="s">
        <v>76</v>
      </c>
      <c r="V7" s="336" t="s">
        <v>77</v>
      </c>
      <c r="W7" s="342"/>
      <c r="X7" s="354" t="s">
        <v>71</v>
      </c>
    </row>
    <row r="8" spans="1:24" ht="42.75" customHeight="1">
      <c r="A8" s="363"/>
      <c r="B8" s="336"/>
      <c r="C8" s="336"/>
      <c r="D8" s="336"/>
      <c r="E8" s="366"/>
      <c r="F8" s="336"/>
      <c r="G8" s="14" t="s">
        <v>78</v>
      </c>
      <c r="H8" s="14" t="s">
        <v>79</v>
      </c>
      <c r="I8" s="336"/>
      <c r="J8" s="14" t="s">
        <v>78</v>
      </c>
      <c r="K8" s="14" t="s">
        <v>79</v>
      </c>
      <c r="L8" s="368"/>
      <c r="M8" s="85" t="s">
        <v>78</v>
      </c>
      <c r="N8" s="85" t="s">
        <v>79</v>
      </c>
      <c r="O8" s="336"/>
      <c r="P8" s="14" t="s">
        <v>78</v>
      </c>
      <c r="Q8" s="14" t="s">
        <v>79</v>
      </c>
      <c r="R8" s="368"/>
      <c r="S8" s="85" t="s">
        <v>78</v>
      </c>
      <c r="T8" s="85" t="s">
        <v>79</v>
      </c>
      <c r="U8" s="336"/>
      <c r="V8" s="14" t="s">
        <v>78</v>
      </c>
      <c r="W8" s="48" t="s">
        <v>79</v>
      </c>
      <c r="X8" s="354"/>
    </row>
    <row r="9" spans="1:24" s="8" customFormat="1" ht="20.25" customHeight="1">
      <c r="A9" s="15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74">
        <v>12</v>
      </c>
      <c r="M9" s="74">
        <v>13</v>
      </c>
      <c r="N9" s="74">
        <v>14</v>
      </c>
      <c r="O9" s="12">
        <v>15</v>
      </c>
      <c r="P9" s="12">
        <v>16</v>
      </c>
      <c r="Q9" s="12">
        <v>17</v>
      </c>
      <c r="R9" s="74">
        <v>18</v>
      </c>
      <c r="S9" s="74">
        <v>19</v>
      </c>
      <c r="T9" s="74">
        <v>20</v>
      </c>
      <c r="U9" s="12">
        <v>21</v>
      </c>
      <c r="V9" s="12">
        <v>22</v>
      </c>
      <c r="W9" s="47">
        <v>23</v>
      </c>
      <c r="X9" s="13">
        <v>24</v>
      </c>
    </row>
    <row r="10" spans="1:256" s="219" customFormat="1" ht="21.75" customHeight="1">
      <c r="A10" s="215" t="s">
        <v>82</v>
      </c>
      <c r="B10" s="107" t="s">
        <v>82</v>
      </c>
      <c r="C10" s="107" t="s">
        <v>82</v>
      </c>
      <c r="D10" s="107" t="s">
        <v>82</v>
      </c>
      <c r="E10" s="216" t="s">
        <v>265</v>
      </c>
      <c r="F10" s="168">
        <f>G10+H10-40000</f>
        <v>562192.6</v>
      </c>
      <c r="G10" s="168">
        <f aca="true" t="shared" si="0" ref="G10:M10">G11+G27+G40+G62+G76+G96+G105+G128+G144+G158+G35</f>
        <v>591637.8</v>
      </c>
      <c r="H10" s="168">
        <f t="shared" si="0"/>
        <v>10554.799999999985</v>
      </c>
      <c r="I10" s="168">
        <f t="shared" si="0"/>
        <v>937303.6</v>
      </c>
      <c r="J10" s="168">
        <f t="shared" si="0"/>
        <v>650569.1999999998</v>
      </c>
      <c r="K10" s="168">
        <f t="shared" si="0"/>
        <v>286734.4</v>
      </c>
      <c r="L10" s="168">
        <f t="shared" si="0"/>
        <v>1123694.8024629583</v>
      </c>
      <c r="M10" s="168">
        <f t="shared" si="0"/>
        <v>636579.6024629583</v>
      </c>
      <c r="N10" s="168">
        <f>N11+N27+N35+N40+N62+N76+N96+N105+N128+N144+N158</f>
        <v>487115.2</v>
      </c>
      <c r="O10" s="168"/>
      <c r="P10" s="168"/>
      <c r="Q10" s="168"/>
      <c r="R10" s="155">
        <f>R11+R27+R40+R62+R76+R96+R105+R128+R144+R158+R35</f>
        <v>785649.5457911305</v>
      </c>
      <c r="S10" s="155">
        <f>S11+S27+S40+S62+S76+S96+S105+S128+S144+S158+S35</f>
        <v>638899.5457911305</v>
      </c>
      <c r="T10" s="168">
        <f>T11+T27+T35+T40+T62+T76+T96+T105+T128+T144+T158</f>
        <v>146750</v>
      </c>
      <c r="U10" s="168">
        <f>U11+U27+U40+U62+U76+U96+U105+U128+U144+U158+U35</f>
        <v>808192.6956483141</v>
      </c>
      <c r="V10" s="168">
        <f>V11+V27+V40+V62+V76+V96+V105+V128+V144+V158+V35</f>
        <v>677817.6956483141</v>
      </c>
      <c r="W10" s="168">
        <f>W11+W27+W40+W62+W76+W96+W105+W128+W144+W158+W35</f>
        <v>130375</v>
      </c>
      <c r="X10" s="217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  <c r="IL10" s="218"/>
      <c r="IM10" s="218"/>
      <c r="IN10" s="218"/>
      <c r="IO10" s="218"/>
      <c r="IP10" s="218"/>
      <c r="IQ10" s="218"/>
      <c r="IR10" s="218"/>
      <c r="IS10" s="218"/>
      <c r="IT10" s="218"/>
      <c r="IU10" s="218"/>
      <c r="IV10" s="218"/>
    </row>
    <row r="11" spans="1:256" s="219" customFormat="1" ht="24" customHeight="1">
      <c r="A11" s="215" t="s">
        <v>266</v>
      </c>
      <c r="B11" s="107" t="s">
        <v>267</v>
      </c>
      <c r="C11" s="107" t="s">
        <v>268</v>
      </c>
      <c r="D11" s="107" t="s">
        <v>268</v>
      </c>
      <c r="E11" s="216" t="s">
        <v>269</v>
      </c>
      <c r="F11" s="168">
        <f>G11+H11</f>
        <v>205794.8</v>
      </c>
      <c r="G11" s="168">
        <f>G13+G17+G21+G24</f>
        <v>165529.4</v>
      </c>
      <c r="H11" s="168">
        <f>H13+H17+H21+H24</f>
        <v>40265.4</v>
      </c>
      <c r="I11" s="168">
        <f>J11+K11</f>
        <v>173934.09999999998</v>
      </c>
      <c r="J11" s="168">
        <f>J13+J17+J21+J24</f>
        <v>158994.09999999998</v>
      </c>
      <c r="K11" s="168">
        <f>K13+K17+K21+K24</f>
        <v>14940</v>
      </c>
      <c r="L11" s="168">
        <f>L13+L17+L21+L24</f>
        <v>284203.8692209091</v>
      </c>
      <c r="M11" s="168">
        <f>M13+M17+M21+M24</f>
        <v>136703.8692209091</v>
      </c>
      <c r="N11" s="168">
        <f>N13+N17+N21+N24</f>
        <v>147500</v>
      </c>
      <c r="O11" s="168"/>
      <c r="P11" s="168"/>
      <c r="Q11" s="168"/>
      <c r="R11" s="155">
        <f aca="true" t="shared" si="1" ref="R11:W11">R13+R17+R21+R24</f>
        <v>167214.03747255608</v>
      </c>
      <c r="S11" s="155">
        <f t="shared" si="1"/>
        <v>139714.03747255608</v>
      </c>
      <c r="T11" s="168">
        <f t="shared" si="1"/>
        <v>27500</v>
      </c>
      <c r="U11" s="168">
        <f t="shared" si="1"/>
        <v>142423.99953464445</v>
      </c>
      <c r="V11" s="168">
        <f t="shared" si="1"/>
        <v>142423.99953464445</v>
      </c>
      <c r="W11" s="168">
        <f t="shared" si="1"/>
        <v>0</v>
      </c>
      <c r="X11" s="220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  <c r="IK11" s="218"/>
      <c r="IL11" s="218"/>
      <c r="IM11" s="218"/>
      <c r="IN11" s="218"/>
      <c r="IO11" s="218"/>
      <c r="IP11" s="218"/>
      <c r="IQ11" s="218"/>
      <c r="IR11" s="218"/>
      <c r="IS11" s="218"/>
      <c r="IT11" s="218"/>
      <c r="IU11" s="218"/>
      <c r="IV11" s="218"/>
    </row>
    <row r="12" spans="1:24" s="224" customFormat="1" ht="12.75" customHeight="1">
      <c r="A12" s="221"/>
      <c r="B12" s="222"/>
      <c r="C12" s="222"/>
      <c r="D12" s="222"/>
      <c r="E12" s="223" t="s">
        <v>77</v>
      </c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2"/>
      <c r="S12" s="182"/>
      <c r="T12" s="182"/>
      <c r="U12" s="179"/>
      <c r="V12" s="179"/>
      <c r="W12" s="179"/>
      <c r="X12" s="217"/>
    </row>
    <row r="13" spans="1:24" s="224" customFormat="1" ht="45" customHeight="1">
      <c r="A13" s="221" t="s">
        <v>270</v>
      </c>
      <c r="B13" s="222" t="s">
        <v>267</v>
      </c>
      <c r="C13" s="222" t="s">
        <v>271</v>
      </c>
      <c r="D13" s="222" t="s">
        <v>268</v>
      </c>
      <c r="E13" s="225" t="s">
        <v>272</v>
      </c>
      <c r="F13" s="211">
        <f>G13+H13</f>
        <v>162757.4</v>
      </c>
      <c r="G13" s="211">
        <f>G15</f>
        <v>152264.9</v>
      </c>
      <c r="H13" s="211">
        <f>H15</f>
        <v>10492.5</v>
      </c>
      <c r="I13" s="211">
        <f aca="true" t="shared" si="2" ref="I13:N13">I15</f>
        <v>156991.3</v>
      </c>
      <c r="J13" s="211">
        <f t="shared" si="2"/>
        <v>144051.3</v>
      </c>
      <c r="K13" s="211">
        <f t="shared" si="2"/>
        <v>12940</v>
      </c>
      <c r="L13" s="211">
        <f t="shared" si="2"/>
        <v>169394.6692209091</v>
      </c>
      <c r="M13" s="211">
        <f t="shared" si="2"/>
        <v>121894.6692209091</v>
      </c>
      <c r="N13" s="211">
        <f t="shared" si="2"/>
        <v>47500</v>
      </c>
      <c r="O13" s="211"/>
      <c r="P13" s="211"/>
      <c r="Q13" s="211"/>
      <c r="R13" s="212">
        <f aca="true" t="shared" si="3" ref="R13:W13">R15</f>
        <v>151938.80413922275</v>
      </c>
      <c r="S13" s="212">
        <f t="shared" si="3"/>
        <v>124438.80413922275</v>
      </c>
      <c r="T13" s="212">
        <f t="shared" si="3"/>
        <v>27500</v>
      </c>
      <c r="U13" s="211">
        <f t="shared" si="3"/>
        <v>126305.3862013111</v>
      </c>
      <c r="V13" s="211">
        <f t="shared" si="3"/>
        <v>126305.3862013111</v>
      </c>
      <c r="W13" s="211">
        <f t="shared" si="3"/>
        <v>0</v>
      </c>
      <c r="X13" s="220"/>
    </row>
    <row r="14" spans="1:24" s="224" customFormat="1" ht="12.75" customHeight="1">
      <c r="A14" s="221"/>
      <c r="B14" s="222"/>
      <c r="C14" s="222"/>
      <c r="D14" s="222"/>
      <c r="E14" s="223" t="s">
        <v>273</v>
      </c>
      <c r="F14" s="179"/>
      <c r="G14" s="179"/>
      <c r="H14" s="179"/>
      <c r="I14" s="223"/>
      <c r="J14" s="223"/>
      <c r="K14" s="223"/>
      <c r="L14" s="213"/>
      <c r="M14" s="213"/>
      <c r="N14" s="213"/>
      <c r="O14" s="213"/>
      <c r="P14" s="213"/>
      <c r="Q14" s="213"/>
      <c r="R14" s="214"/>
      <c r="S14" s="214"/>
      <c r="T14" s="214"/>
      <c r="U14" s="213"/>
      <c r="V14" s="213"/>
      <c r="W14" s="213"/>
      <c r="X14" s="217"/>
    </row>
    <row r="15" spans="1:24" s="224" customFormat="1" ht="22.5" customHeight="1">
      <c r="A15" s="221" t="s">
        <v>274</v>
      </c>
      <c r="B15" s="222" t="s">
        <v>267</v>
      </c>
      <c r="C15" s="222" t="s">
        <v>271</v>
      </c>
      <c r="D15" s="222" t="s">
        <v>271</v>
      </c>
      <c r="E15" s="226" t="s">
        <v>275</v>
      </c>
      <c r="F15" s="179">
        <f>G15+H15</f>
        <v>162757.4</v>
      </c>
      <c r="G15" s="179">
        <v>152264.9</v>
      </c>
      <c r="H15" s="179">
        <v>10492.5</v>
      </c>
      <c r="I15" s="179">
        <f>J15+K15</f>
        <v>156991.3</v>
      </c>
      <c r="J15" s="179">
        <v>144051.3</v>
      </c>
      <c r="K15" s="179">
        <v>12940</v>
      </c>
      <c r="L15" s="179">
        <f>M15+N15</f>
        <v>169394.6692209091</v>
      </c>
      <c r="M15" s="179">
        <f>'[3]բյուջե 2023-ծախս'!$E$56/1000</f>
        <v>121894.6692209091</v>
      </c>
      <c r="N15" s="179">
        <f>ԿԾ!D45+ԿԾ!E45</f>
        <v>47500</v>
      </c>
      <c r="O15" s="179"/>
      <c r="P15" s="179"/>
      <c r="Q15" s="179"/>
      <c r="R15" s="182">
        <f>S15+T15</f>
        <v>151938.80413922275</v>
      </c>
      <c r="S15" s="182">
        <f>8!T15</f>
        <v>124438.80413922275</v>
      </c>
      <c r="T15" s="182">
        <f>ԿԾ!D51+ԿԾ!E51</f>
        <v>27500</v>
      </c>
      <c r="U15" s="179">
        <f>V15+W15</f>
        <v>126305.3862013111</v>
      </c>
      <c r="V15" s="179">
        <f>8!W15</f>
        <v>126305.3862013111</v>
      </c>
      <c r="W15" s="179"/>
      <c r="X15" s="220"/>
    </row>
    <row r="16" spans="1:24" s="224" customFormat="1" ht="12.75" customHeight="1">
      <c r="A16" s="221" t="s">
        <v>276</v>
      </c>
      <c r="B16" s="222" t="s">
        <v>267</v>
      </c>
      <c r="C16" s="222" t="s">
        <v>271</v>
      </c>
      <c r="D16" s="222" t="s">
        <v>277</v>
      </c>
      <c r="E16" s="226" t="s">
        <v>278</v>
      </c>
      <c r="F16" s="179">
        <f>G16+H16</f>
        <v>0</v>
      </c>
      <c r="G16" s="179">
        <v>0</v>
      </c>
      <c r="H16" s="179">
        <v>0</v>
      </c>
      <c r="I16" s="179">
        <f>J16+K16</f>
        <v>0</v>
      </c>
      <c r="J16" s="179">
        <v>0</v>
      </c>
      <c r="K16" s="179">
        <v>0</v>
      </c>
      <c r="L16" s="179">
        <f>M16+N16</f>
        <v>0</v>
      </c>
      <c r="M16" s="179">
        <v>0</v>
      </c>
      <c r="N16" s="179">
        <v>0</v>
      </c>
      <c r="O16" s="179"/>
      <c r="P16" s="179"/>
      <c r="Q16" s="179"/>
      <c r="R16" s="182">
        <f>S16+T16</f>
        <v>0</v>
      </c>
      <c r="S16" s="182">
        <v>0</v>
      </c>
      <c r="T16" s="182">
        <v>0</v>
      </c>
      <c r="U16" s="179">
        <f>V16+W16</f>
        <v>0</v>
      </c>
      <c r="V16" s="179">
        <v>0</v>
      </c>
      <c r="W16" s="179"/>
      <c r="X16" s="217"/>
    </row>
    <row r="17" spans="1:256" s="219" customFormat="1" ht="27.75" customHeight="1">
      <c r="A17" s="215" t="s">
        <v>279</v>
      </c>
      <c r="B17" s="107" t="s">
        <v>267</v>
      </c>
      <c r="C17" s="107" t="s">
        <v>277</v>
      </c>
      <c r="D17" s="107" t="s">
        <v>268</v>
      </c>
      <c r="E17" s="227" t="s">
        <v>280</v>
      </c>
      <c r="F17" s="211">
        <f>F19+F20</f>
        <v>8778</v>
      </c>
      <c r="G17" s="211">
        <f>G19+G20</f>
        <v>8778</v>
      </c>
      <c r="H17" s="211">
        <f>H19+H20</f>
        <v>0</v>
      </c>
      <c r="I17" s="211">
        <f aca="true" t="shared" si="4" ref="I17:N17">I19+I20</f>
        <v>9942.8</v>
      </c>
      <c r="J17" s="211">
        <f t="shared" si="4"/>
        <v>9942.8</v>
      </c>
      <c r="K17" s="211">
        <f t="shared" si="4"/>
        <v>0</v>
      </c>
      <c r="L17" s="211">
        <f t="shared" si="4"/>
        <v>10259.2</v>
      </c>
      <c r="M17" s="211">
        <f t="shared" si="4"/>
        <v>10259.2</v>
      </c>
      <c r="N17" s="211">
        <f t="shared" si="4"/>
        <v>0</v>
      </c>
      <c r="O17" s="211"/>
      <c r="P17" s="211"/>
      <c r="Q17" s="211"/>
      <c r="R17" s="212">
        <f aca="true" t="shared" si="5" ref="R17:W17">R19+R20</f>
        <v>10725.233333333334</v>
      </c>
      <c r="S17" s="212">
        <f t="shared" si="5"/>
        <v>10725.233333333334</v>
      </c>
      <c r="T17" s="212">
        <f t="shared" si="5"/>
        <v>0</v>
      </c>
      <c r="U17" s="211">
        <f t="shared" si="5"/>
        <v>10886.113333333333</v>
      </c>
      <c r="V17" s="211">
        <f t="shared" si="5"/>
        <v>10886.113333333333</v>
      </c>
      <c r="W17" s="211">
        <f t="shared" si="5"/>
        <v>0</v>
      </c>
      <c r="X17" s="217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  <c r="GF17" s="218"/>
      <c r="GG17" s="218"/>
      <c r="GH17" s="218"/>
      <c r="GI17" s="218"/>
      <c r="GJ17" s="218"/>
      <c r="GK17" s="218"/>
      <c r="GL17" s="218"/>
      <c r="GM17" s="218"/>
      <c r="GN17" s="218"/>
      <c r="GO17" s="218"/>
      <c r="GP17" s="218"/>
      <c r="GQ17" s="218"/>
      <c r="GR17" s="218"/>
      <c r="GS17" s="218"/>
      <c r="GT17" s="218"/>
      <c r="GU17" s="218"/>
      <c r="GV17" s="218"/>
      <c r="GW17" s="218"/>
      <c r="GX17" s="218"/>
      <c r="GY17" s="218"/>
      <c r="GZ17" s="218"/>
      <c r="HA17" s="218"/>
      <c r="HB17" s="218"/>
      <c r="HC17" s="218"/>
      <c r="HD17" s="218"/>
      <c r="HE17" s="218"/>
      <c r="HF17" s="218"/>
      <c r="HG17" s="218"/>
      <c r="HH17" s="218"/>
      <c r="HI17" s="218"/>
      <c r="HJ17" s="218"/>
      <c r="HK17" s="218"/>
      <c r="HL17" s="218"/>
      <c r="HM17" s="218"/>
      <c r="HN17" s="218"/>
      <c r="HO17" s="218"/>
      <c r="HP17" s="218"/>
      <c r="HQ17" s="218"/>
      <c r="HR17" s="218"/>
      <c r="HS17" s="218"/>
      <c r="HT17" s="218"/>
      <c r="HU17" s="218"/>
      <c r="HV17" s="218"/>
      <c r="HW17" s="218"/>
      <c r="HX17" s="218"/>
      <c r="HY17" s="218"/>
      <c r="HZ17" s="218"/>
      <c r="IA17" s="218"/>
      <c r="IB17" s="218"/>
      <c r="IC17" s="218"/>
      <c r="ID17" s="218"/>
      <c r="IE17" s="218"/>
      <c r="IF17" s="218"/>
      <c r="IG17" s="218"/>
      <c r="IH17" s="218"/>
      <c r="II17" s="218"/>
      <c r="IJ17" s="218"/>
      <c r="IK17" s="218"/>
      <c r="IL17" s="218"/>
      <c r="IM17" s="218"/>
      <c r="IN17" s="218"/>
      <c r="IO17" s="218"/>
      <c r="IP17" s="218"/>
      <c r="IQ17" s="218"/>
      <c r="IR17" s="218"/>
      <c r="IS17" s="218"/>
      <c r="IT17" s="218"/>
      <c r="IU17" s="218"/>
      <c r="IV17" s="218"/>
    </row>
    <row r="18" spans="1:24" s="224" customFormat="1" ht="12.75" customHeight="1">
      <c r="A18" s="221"/>
      <c r="B18" s="222"/>
      <c r="C18" s="222"/>
      <c r="D18" s="222"/>
      <c r="E18" s="223" t="s">
        <v>273</v>
      </c>
      <c r="F18" s="179"/>
      <c r="G18" s="179"/>
      <c r="H18" s="179"/>
      <c r="I18" s="223"/>
      <c r="J18" s="223"/>
      <c r="K18" s="223"/>
      <c r="L18" s="165"/>
      <c r="M18" s="165"/>
      <c r="N18" s="165"/>
      <c r="O18" s="165"/>
      <c r="P18" s="165"/>
      <c r="Q18" s="165"/>
      <c r="R18" s="164"/>
      <c r="S18" s="164"/>
      <c r="T18" s="164"/>
      <c r="U18" s="165"/>
      <c r="V18" s="165"/>
      <c r="W18" s="165"/>
      <c r="X18" s="217"/>
    </row>
    <row r="19" spans="1:24" s="224" customFormat="1" ht="27" customHeight="1">
      <c r="A19" s="221" t="s">
        <v>281</v>
      </c>
      <c r="B19" s="222" t="s">
        <v>267</v>
      </c>
      <c r="C19" s="222" t="s">
        <v>277</v>
      </c>
      <c r="D19" s="222" t="s">
        <v>271</v>
      </c>
      <c r="E19" s="226" t="s">
        <v>282</v>
      </c>
      <c r="F19" s="179">
        <f>G19+H19</f>
        <v>4160.7</v>
      </c>
      <c r="G19" s="179">
        <v>4160.7</v>
      </c>
      <c r="H19" s="179">
        <f>'[1]Лист3'!$N$26</f>
        <v>0</v>
      </c>
      <c r="I19" s="179">
        <f>J19+K19</f>
        <v>2876.8</v>
      </c>
      <c r="J19" s="179">
        <v>2876.8</v>
      </c>
      <c r="K19" s="179">
        <v>0</v>
      </c>
      <c r="L19" s="179">
        <f>M19+N19</f>
        <v>2227.2</v>
      </c>
      <c r="M19" s="179">
        <f>'[3]բյուջե 2023-ծախս'!$E$57/1000</f>
        <v>2227.2</v>
      </c>
      <c r="N19" s="179">
        <v>0</v>
      </c>
      <c r="O19" s="179"/>
      <c r="P19" s="179"/>
      <c r="Q19" s="179"/>
      <c r="R19" s="182">
        <f>S19+T19</f>
        <v>2449.9</v>
      </c>
      <c r="S19" s="182">
        <f>2!Q74</f>
        <v>2449.9</v>
      </c>
      <c r="T19" s="182">
        <v>0</v>
      </c>
      <c r="U19" s="179">
        <f>V19+W19</f>
        <v>2486.65</v>
      </c>
      <c r="V19" s="179">
        <f>8!W70</f>
        <v>2486.65</v>
      </c>
      <c r="W19" s="179"/>
      <c r="X19" s="217"/>
    </row>
    <row r="20" spans="1:24" s="224" customFormat="1" ht="27" customHeight="1">
      <c r="A20" s="221">
        <v>2133</v>
      </c>
      <c r="B20" s="222" t="s">
        <v>267</v>
      </c>
      <c r="C20" s="222">
        <v>3</v>
      </c>
      <c r="D20" s="222">
        <v>3</v>
      </c>
      <c r="E20" s="226" t="s">
        <v>863</v>
      </c>
      <c r="F20" s="179">
        <f>G20+H20</f>
        <v>4617.3</v>
      </c>
      <c r="G20" s="179">
        <v>4617.3</v>
      </c>
      <c r="H20" s="179">
        <v>0</v>
      </c>
      <c r="I20" s="179">
        <f>J20+K20</f>
        <v>7066</v>
      </c>
      <c r="J20" s="179">
        <v>7066</v>
      </c>
      <c r="K20" s="179">
        <v>0</v>
      </c>
      <c r="L20" s="179">
        <f>M20+N20</f>
        <v>8032</v>
      </c>
      <c r="M20" s="179">
        <f>'[3]բյուջե 2023-ծախս'!$E$59/1000</f>
        <v>8032</v>
      </c>
      <c r="N20" s="179">
        <v>0</v>
      </c>
      <c r="O20" s="179"/>
      <c r="P20" s="179"/>
      <c r="Q20" s="179"/>
      <c r="R20" s="182">
        <f>S20+T20</f>
        <v>8275.333333333334</v>
      </c>
      <c r="S20" s="182">
        <f>8!T60</f>
        <v>8275.333333333334</v>
      </c>
      <c r="T20" s="182">
        <v>0</v>
      </c>
      <c r="U20" s="179">
        <f>V20+W20</f>
        <v>8399.463333333333</v>
      </c>
      <c r="V20" s="179">
        <f>8!W60</f>
        <v>8399.463333333333</v>
      </c>
      <c r="W20" s="179"/>
      <c r="X20" s="217"/>
    </row>
    <row r="21" spans="1:24" s="224" customFormat="1" ht="42" customHeight="1">
      <c r="A21" s="221" t="s">
        <v>283</v>
      </c>
      <c r="B21" s="222" t="s">
        <v>267</v>
      </c>
      <c r="C21" s="222" t="s">
        <v>284</v>
      </c>
      <c r="D21" s="222" t="s">
        <v>268</v>
      </c>
      <c r="E21" s="225" t="s">
        <v>285</v>
      </c>
      <c r="F21" s="211">
        <f>F23</f>
        <v>0</v>
      </c>
      <c r="G21" s="211">
        <f>G23</f>
        <v>0</v>
      </c>
      <c r="H21" s="211">
        <f>H23</f>
        <v>0</v>
      </c>
      <c r="I21" s="211">
        <f aca="true" t="shared" si="6" ref="I21:N21">I23</f>
        <v>0</v>
      </c>
      <c r="J21" s="211">
        <f t="shared" si="6"/>
        <v>0</v>
      </c>
      <c r="K21" s="211">
        <f t="shared" si="6"/>
        <v>0</v>
      </c>
      <c r="L21" s="211">
        <f t="shared" si="6"/>
        <v>0</v>
      </c>
      <c r="M21" s="211">
        <f t="shared" si="6"/>
        <v>0</v>
      </c>
      <c r="N21" s="211">
        <f t="shared" si="6"/>
        <v>0</v>
      </c>
      <c r="O21" s="211"/>
      <c r="P21" s="211"/>
      <c r="Q21" s="211"/>
      <c r="R21" s="212">
        <f aca="true" t="shared" si="7" ref="R21:W21">R23</f>
        <v>0</v>
      </c>
      <c r="S21" s="212">
        <f t="shared" si="7"/>
        <v>0</v>
      </c>
      <c r="T21" s="212">
        <f t="shared" si="7"/>
        <v>0</v>
      </c>
      <c r="U21" s="211">
        <f t="shared" si="7"/>
        <v>0</v>
      </c>
      <c r="V21" s="211">
        <f t="shared" si="7"/>
        <v>0</v>
      </c>
      <c r="W21" s="211">
        <f t="shared" si="7"/>
        <v>0</v>
      </c>
      <c r="X21" s="220"/>
    </row>
    <row r="22" spans="1:24" s="224" customFormat="1" ht="12.75" customHeight="1">
      <c r="A22" s="221"/>
      <c r="B22" s="222"/>
      <c r="C22" s="222"/>
      <c r="D22" s="222"/>
      <c r="E22" s="223" t="s">
        <v>273</v>
      </c>
      <c r="F22" s="179"/>
      <c r="G22" s="179"/>
      <c r="H22" s="179"/>
      <c r="I22" s="223"/>
      <c r="J22" s="223"/>
      <c r="K22" s="223"/>
      <c r="L22" s="165"/>
      <c r="M22" s="165"/>
      <c r="N22" s="165"/>
      <c r="O22" s="165"/>
      <c r="P22" s="165"/>
      <c r="Q22" s="165"/>
      <c r="R22" s="164"/>
      <c r="S22" s="164"/>
      <c r="T22" s="164"/>
      <c r="U22" s="165"/>
      <c r="V22" s="165"/>
      <c r="W22" s="165"/>
      <c r="X22" s="217"/>
    </row>
    <row r="23" spans="1:24" s="224" customFormat="1" ht="30" customHeight="1">
      <c r="A23" s="221" t="s">
        <v>286</v>
      </c>
      <c r="B23" s="222" t="s">
        <v>267</v>
      </c>
      <c r="C23" s="222" t="s">
        <v>284</v>
      </c>
      <c r="D23" s="222" t="s">
        <v>271</v>
      </c>
      <c r="E23" s="226" t="s">
        <v>285</v>
      </c>
      <c r="F23" s="179">
        <f>G23+H23</f>
        <v>0</v>
      </c>
      <c r="G23" s="179">
        <f>'[1]Лист3'!$M$34</f>
        <v>0</v>
      </c>
      <c r="H23" s="179">
        <f>'[1]Лист3'!$N$34</f>
        <v>0</v>
      </c>
      <c r="I23" s="92">
        <f>J23+K23</f>
        <v>0</v>
      </c>
      <c r="J23" s="92">
        <v>0</v>
      </c>
      <c r="K23" s="92">
        <v>0</v>
      </c>
      <c r="L23" s="179">
        <f>M23+N23</f>
        <v>0</v>
      </c>
      <c r="M23" s="179">
        <v>0</v>
      </c>
      <c r="N23" s="179">
        <v>0</v>
      </c>
      <c r="O23" s="179"/>
      <c r="P23" s="179"/>
      <c r="Q23" s="179"/>
      <c r="R23" s="182">
        <f>S23+T23</f>
        <v>0</v>
      </c>
      <c r="S23" s="182">
        <v>0</v>
      </c>
      <c r="T23" s="182">
        <v>0</v>
      </c>
      <c r="U23" s="179">
        <f>V23+W23</f>
        <v>0</v>
      </c>
      <c r="V23" s="179">
        <v>0</v>
      </c>
      <c r="W23" s="179">
        <v>0</v>
      </c>
      <c r="X23" s="217"/>
    </row>
    <row r="24" spans="1:24" s="224" customFormat="1" ht="28.5" customHeight="1">
      <c r="A24" s="221" t="s">
        <v>287</v>
      </c>
      <c r="B24" s="222" t="s">
        <v>267</v>
      </c>
      <c r="C24" s="222" t="s">
        <v>288</v>
      </c>
      <c r="D24" s="222" t="s">
        <v>268</v>
      </c>
      <c r="E24" s="225" t="s">
        <v>289</v>
      </c>
      <c r="F24" s="211">
        <f>F26</f>
        <v>34259.4</v>
      </c>
      <c r="G24" s="211">
        <f>G26</f>
        <v>4486.5</v>
      </c>
      <c r="H24" s="211">
        <f>H26</f>
        <v>29772.9</v>
      </c>
      <c r="I24" s="211">
        <f aca="true" t="shared" si="8" ref="I24:N24">I26</f>
        <v>7000</v>
      </c>
      <c r="J24" s="211">
        <f t="shared" si="8"/>
        <v>5000</v>
      </c>
      <c r="K24" s="211">
        <f t="shared" si="8"/>
        <v>2000</v>
      </c>
      <c r="L24" s="211">
        <f t="shared" si="8"/>
        <v>104550</v>
      </c>
      <c r="M24" s="211">
        <f t="shared" si="8"/>
        <v>4550</v>
      </c>
      <c r="N24" s="211">
        <f t="shared" si="8"/>
        <v>100000</v>
      </c>
      <c r="O24" s="211"/>
      <c r="P24" s="211"/>
      <c r="Q24" s="211"/>
      <c r="R24" s="212">
        <f aca="true" t="shared" si="9" ref="R24:W24">R26</f>
        <v>4550</v>
      </c>
      <c r="S24" s="212">
        <f t="shared" si="9"/>
        <v>4550</v>
      </c>
      <c r="T24" s="212">
        <f t="shared" si="9"/>
        <v>0</v>
      </c>
      <c r="U24" s="211">
        <f t="shared" si="9"/>
        <v>5232.5</v>
      </c>
      <c r="V24" s="211">
        <f t="shared" si="9"/>
        <v>5232.5</v>
      </c>
      <c r="W24" s="211">
        <f t="shared" si="9"/>
        <v>0</v>
      </c>
      <c r="X24" s="220"/>
    </row>
    <row r="25" spans="1:24" s="224" customFormat="1" ht="12.75" customHeight="1">
      <c r="A25" s="221"/>
      <c r="B25" s="222"/>
      <c r="C25" s="222"/>
      <c r="D25" s="222"/>
      <c r="E25" s="223" t="s">
        <v>273</v>
      </c>
      <c r="F25" s="179"/>
      <c r="G25" s="179"/>
      <c r="H25" s="179"/>
      <c r="I25" s="223"/>
      <c r="J25" s="223"/>
      <c r="K25" s="223"/>
      <c r="L25" s="165"/>
      <c r="M25" s="165"/>
      <c r="N25" s="165"/>
      <c r="O25" s="165"/>
      <c r="P25" s="165"/>
      <c r="Q25" s="165"/>
      <c r="R25" s="164"/>
      <c r="S25" s="164"/>
      <c r="T25" s="164"/>
      <c r="U25" s="165"/>
      <c r="V25" s="165"/>
      <c r="W25" s="165"/>
      <c r="X25" s="220"/>
    </row>
    <row r="26" spans="1:24" s="224" customFormat="1" ht="30.75" customHeight="1">
      <c r="A26" s="221" t="s">
        <v>290</v>
      </c>
      <c r="B26" s="222" t="s">
        <v>267</v>
      </c>
      <c r="C26" s="222" t="s">
        <v>288</v>
      </c>
      <c r="D26" s="222" t="s">
        <v>271</v>
      </c>
      <c r="E26" s="226" t="s">
        <v>289</v>
      </c>
      <c r="F26" s="179">
        <f>G26+H26</f>
        <v>34259.4</v>
      </c>
      <c r="G26" s="179">
        <v>4486.5</v>
      </c>
      <c r="H26" s="179">
        <v>29772.9</v>
      </c>
      <c r="I26" s="92">
        <f>J26+K26</f>
        <v>7000</v>
      </c>
      <c r="J26" s="92">
        <v>5000</v>
      </c>
      <c r="K26" s="92">
        <v>2000</v>
      </c>
      <c r="L26" s="179">
        <f>M26+N26</f>
        <v>104550</v>
      </c>
      <c r="M26" s="179">
        <f>'[3]բյուջե 2023-ծախս'!$E$58/1000</f>
        <v>4550</v>
      </c>
      <c r="N26" s="179">
        <f>ԿԾ!J45+ԿԾ!K45</f>
        <v>100000</v>
      </c>
      <c r="O26" s="179"/>
      <c r="P26" s="179"/>
      <c r="Q26" s="179"/>
      <c r="R26" s="182">
        <f>S26+T26</f>
        <v>4550</v>
      </c>
      <c r="S26" s="182">
        <f>M26</f>
        <v>4550</v>
      </c>
      <c r="T26" s="182">
        <v>0</v>
      </c>
      <c r="U26" s="179">
        <f>V26+W26</f>
        <v>5232.5</v>
      </c>
      <c r="V26" s="179">
        <f>8!W88</f>
        <v>5232.5</v>
      </c>
      <c r="W26" s="179"/>
      <c r="X26" s="220"/>
    </row>
    <row r="27" spans="1:24" s="224" customFormat="1" ht="12.75" customHeight="1">
      <c r="A27" s="221" t="s">
        <v>291</v>
      </c>
      <c r="B27" s="222" t="s">
        <v>292</v>
      </c>
      <c r="C27" s="222" t="s">
        <v>268</v>
      </c>
      <c r="D27" s="222" t="s">
        <v>268</v>
      </c>
      <c r="E27" s="225" t="s">
        <v>293</v>
      </c>
      <c r="F27" s="211">
        <f>G27+H27</f>
        <v>2686.2</v>
      </c>
      <c r="G27" s="211">
        <f>G29+G32</f>
        <v>2686.2</v>
      </c>
      <c r="H27" s="211">
        <f>H29+H32</f>
        <v>0</v>
      </c>
      <c r="I27" s="211">
        <f aca="true" t="shared" si="10" ref="I27:N27">I29+I32</f>
        <v>2500</v>
      </c>
      <c r="J27" s="211">
        <f t="shared" si="10"/>
        <v>2500</v>
      </c>
      <c r="K27" s="211">
        <f t="shared" si="10"/>
        <v>0</v>
      </c>
      <c r="L27" s="211">
        <f t="shared" si="10"/>
        <v>2750</v>
      </c>
      <c r="M27" s="211">
        <f t="shared" si="10"/>
        <v>2750</v>
      </c>
      <c r="N27" s="211">
        <f t="shared" si="10"/>
        <v>0</v>
      </c>
      <c r="O27" s="211"/>
      <c r="P27" s="211"/>
      <c r="Q27" s="211"/>
      <c r="R27" s="212">
        <f aca="true" t="shared" si="11" ref="R27:W27">R29+R32</f>
        <v>2978.7333333333336</v>
      </c>
      <c r="S27" s="212">
        <f t="shared" si="11"/>
        <v>2978.7333333333336</v>
      </c>
      <c r="T27" s="211">
        <f t="shared" si="11"/>
        <v>0</v>
      </c>
      <c r="U27" s="211">
        <f t="shared" si="11"/>
        <v>3425.5433333333335</v>
      </c>
      <c r="V27" s="211">
        <f t="shared" si="11"/>
        <v>3425.5433333333335</v>
      </c>
      <c r="W27" s="211">
        <f t="shared" si="11"/>
        <v>0</v>
      </c>
      <c r="X27" s="220"/>
    </row>
    <row r="28" spans="1:24" s="224" customFormat="1" ht="12.75" customHeight="1">
      <c r="A28" s="221"/>
      <c r="B28" s="222"/>
      <c r="C28" s="222"/>
      <c r="D28" s="222"/>
      <c r="E28" s="223" t="s">
        <v>77</v>
      </c>
      <c r="F28" s="179"/>
      <c r="G28" s="179"/>
      <c r="H28" s="179"/>
      <c r="I28" s="179"/>
      <c r="J28" s="179"/>
      <c r="K28" s="179"/>
      <c r="L28" s="179"/>
      <c r="M28" s="179"/>
      <c r="N28" s="179"/>
      <c r="O28" s="165"/>
      <c r="P28" s="165"/>
      <c r="Q28" s="165"/>
      <c r="R28" s="182"/>
      <c r="S28" s="182"/>
      <c r="T28" s="182"/>
      <c r="U28" s="179"/>
      <c r="V28" s="179"/>
      <c r="W28" s="179"/>
      <c r="X28" s="220"/>
    </row>
    <row r="29" spans="1:24" s="224" customFormat="1" ht="25.5" customHeight="1">
      <c r="A29" s="221" t="s">
        <v>294</v>
      </c>
      <c r="B29" s="222" t="s">
        <v>292</v>
      </c>
      <c r="C29" s="222" t="s">
        <v>295</v>
      </c>
      <c r="D29" s="222" t="s">
        <v>268</v>
      </c>
      <c r="E29" s="225" t="s">
        <v>296</v>
      </c>
      <c r="F29" s="211">
        <f>F31</f>
        <v>0</v>
      </c>
      <c r="G29" s="211">
        <f>G31</f>
        <v>0</v>
      </c>
      <c r="H29" s="211">
        <f>H31</f>
        <v>0</v>
      </c>
      <c r="I29" s="211">
        <f aca="true" t="shared" si="12" ref="I29:N29">I31</f>
        <v>0</v>
      </c>
      <c r="J29" s="211">
        <f t="shared" si="12"/>
        <v>0</v>
      </c>
      <c r="K29" s="211">
        <f t="shared" si="12"/>
        <v>0</v>
      </c>
      <c r="L29" s="211">
        <f t="shared" si="12"/>
        <v>0</v>
      </c>
      <c r="M29" s="211">
        <f t="shared" si="12"/>
        <v>0</v>
      </c>
      <c r="N29" s="211">
        <f t="shared" si="12"/>
        <v>0</v>
      </c>
      <c r="O29" s="211"/>
      <c r="P29" s="211"/>
      <c r="Q29" s="211"/>
      <c r="R29" s="212">
        <f aca="true" t="shared" si="13" ref="R29:W29">R31</f>
        <v>0</v>
      </c>
      <c r="S29" s="212">
        <f t="shared" si="13"/>
        <v>0</v>
      </c>
      <c r="T29" s="212">
        <f t="shared" si="13"/>
        <v>0</v>
      </c>
      <c r="U29" s="211">
        <f t="shared" si="13"/>
        <v>0</v>
      </c>
      <c r="V29" s="211">
        <f t="shared" si="13"/>
        <v>0</v>
      </c>
      <c r="W29" s="211">
        <f t="shared" si="13"/>
        <v>0</v>
      </c>
      <c r="X29" s="220"/>
    </row>
    <row r="30" spans="1:24" s="224" customFormat="1" ht="12.75" customHeight="1">
      <c r="A30" s="221"/>
      <c r="B30" s="222"/>
      <c r="C30" s="222"/>
      <c r="D30" s="222"/>
      <c r="E30" s="223" t="s">
        <v>273</v>
      </c>
      <c r="F30" s="179"/>
      <c r="G30" s="179"/>
      <c r="H30" s="179"/>
      <c r="I30" s="223"/>
      <c r="J30" s="223"/>
      <c r="K30" s="223"/>
      <c r="L30" s="165"/>
      <c r="M30" s="165"/>
      <c r="N30" s="165"/>
      <c r="O30" s="165"/>
      <c r="P30" s="165"/>
      <c r="Q30" s="165"/>
      <c r="R30" s="164"/>
      <c r="S30" s="164"/>
      <c r="T30" s="164"/>
      <c r="U30" s="165"/>
      <c r="V30" s="165"/>
      <c r="W30" s="165"/>
      <c r="X30" s="220"/>
    </row>
    <row r="31" spans="1:24" s="224" customFormat="1" ht="25.5" customHeight="1">
      <c r="A31" s="221" t="s">
        <v>297</v>
      </c>
      <c r="B31" s="222" t="s">
        <v>292</v>
      </c>
      <c r="C31" s="222" t="s">
        <v>295</v>
      </c>
      <c r="D31" s="222" t="s">
        <v>271</v>
      </c>
      <c r="E31" s="226" t="s">
        <v>296</v>
      </c>
      <c r="F31" s="179">
        <f>G31+H31</f>
        <v>0</v>
      </c>
      <c r="G31" s="179">
        <f>'[1]Лист3'!$M$51</f>
        <v>0</v>
      </c>
      <c r="H31" s="179">
        <f>'[1]Лист3'!$N$51</f>
        <v>0</v>
      </c>
      <c r="I31" s="92">
        <f>J31+K31</f>
        <v>0</v>
      </c>
      <c r="J31" s="92">
        <v>0</v>
      </c>
      <c r="K31" s="92">
        <v>0</v>
      </c>
      <c r="L31" s="179">
        <f>M31+N31</f>
        <v>0</v>
      </c>
      <c r="M31" s="179">
        <v>0</v>
      </c>
      <c r="N31" s="179">
        <v>0</v>
      </c>
      <c r="O31" s="179"/>
      <c r="P31" s="179"/>
      <c r="Q31" s="179"/>
      <c r="R31" s="182">
        <f>S31+T31</f>
        <v>0</v>
      </c>
      <c r="S31" s="182">
        <v>0</v>
      </c>
      <c r="T31" s="182">
        <v>0</v>
      </c>
      <c r="U31" s="179">
        <f>V31+W31</f>
        <v>0</v>
      </c>
      <c r="V31" s="179">
        <v>0</v>
      </c>
      <c r="W31" s="179">
        <v>0</v>
      </c>
      <c r="X31" s="220"/>
    </row>
    <row r="32" spans="1:24" s="224" customFormat="1" ht="30" customHeight="1">
      <c r="A32" s="221" t="s">
        <v>298</v>
      </c>
      <c r="B32" s="222" t="s">
        <v>292</v>
      </c>
      <c r="C32" s="222" t="s">
        <v>284</v>
      </c>
      <c r="D32" s="222" t="s">
        <v>268</v>
      </c>
      <c r="E32" s="225" t="s">
        <v>299</v>
      </c>
      <c r="F32" s="211">
        <f>F34</f>
        <v>2686.2</v>
      </c>
      <c r="G32" s="211">
        <f>G34</f>
        <v>2686.2</v>
      </c>
      <c r="H32" s="211">
        <f>H34</f>
        <v>0</v>
      </c>
      <c r="I32" s="211">
        <f aca="true" t="shared" si="14" ref="I32:N32">I34</f>
        <v>2500</v>
      </c>
      <c r="J32" s="211">
        <f t="shared" si="14"/>
        <v>2500</v>
      </c>
      <c r="K32" s="211">
        <f t="shared" si="14"/>
        <v>0</v>
      </c>
      <c r="L32" s="211">
        <f t="shared" si="14"/>
        <v>2750</v>
      </c>
      <c r="M32" s="211">
        <f t="shared" si="14"/>
        <v>2750</v>
      </c>
      <c r="N32" s="211">
        <f t="shared" si="14"/>
        <v>0</v>
      </c>
      <c r="O32" s="211"/>
      <c r="P32" s="211"/>
      <c r="Q32" s="211"/>
      <c r="R32" s="212">
        <f aca="true" t="shared" si="15" ref="R32:W32">R34</f>
        <v>2978.7333333333336</v>
      </c>
      <c r="S32" s="212">
        <f t="shared" si="15"/>
        <v>2978.7333333333336</v>
      </c>
      <c r="T32" s="212">
        <f t="shared" si="15"/>
        <v>0</v>
      </c>
      <c r="U32" s="211">
        <f t="shared" si="15"/>
        <v>3425.5433333333335</v>
      </c>
      <c r="V32" s="211">
        <f t="shared" si="15"/>
        <v>3425.5433333333335</v>
      </c>
      <c r="W32" s="211">
        <f t="shared" si="15"/>
        <v>0</v>
      </c>
      <c r="X32" s="220"/>
    </row>
    <row r="33" spans="1:24" s="224" customFormat="1" ht="12.75" customHeight="1">
      <c r="A33" s="221"/>
      <c r="B33" s="222"/>
      <c r="C33" s="222"/>
      <c r="D33" s="222"/>
      <c r="E33" s="223" t="s">
        <v>273</v>
      </c>
      <c r="F33" s="179"/>
      <c r="G33" s="179"/>
      <c r="H33" s="179"/>
      <c r="I33" s="223"/>
      <c r="J33" s="223"/>
      <c r="K33" s="223"/>
      <c r="L33" s="165"/>
      <c r="M33" s="165"/>
      <c r="N33" s="165"/>
      <c r="O33" s="165"/>
      <c r="P33" s="165"/>
      <c r="Q33" s="165"/>
      <c r="R33" s="164"/>
      <c r="S33" s="164"/>
      <c r="T33" s="164"/>
      <c r="U33" s="165"/>
      <c r="V33" s="165"/>
      <c r="W33" s="165"/>
      <c r="X33" s="220"/>
    </row>
    <row r="34" spans="1:24" s="224" customFormat="1" ht="20.25" customHeight="1">
      <c r="A34" s="221" t="s">
        <v>300</v>
      </c>
      <c r="B34" s="222" t="s">
        <v>292</v>
      </c>
      <c r="C34" s="222" t="s">
        <v>284</v>
      </c>
      <c r="D34" s="222" t="s">
        <v>271</v>
      </c>
      <c r="E34" s="226" t="s">
        <v>299</v>
      </c>
      <c r="F34" s="179">
        <f>G34+H34</f>
        <v>2686.2</v>
      </c>
      <c r="G34" s="179">
        <v>2686.2</v>
      </c>
      <c r="H34" s="179">
        <f>'[1]Лист3'!$N$63</f>
        <v>0</v>
      </c>
      <c r="I34" s="179">
        <f>J34+K34</f>
        <v>2500</v>
      </c>
      <c r="J34" s="179">
        <v>2500</v>
      </c>
      <c r="K34" s="179">
        <v>0</v>
      </c>
      <c r="L34" s="179">
        <f>M34+N34</f>
        <v>2750</v>
      </c>
      <c r="M34" s="179">
        <f>'[3]բյուջե 2023-ծախս'!$H$64/1000</f>
        <v>2750</v>
      </c>
      <c r="N34" s="179">
        <v>0</v>
      </c>
      <c r="O34" s="179"/>
      <c r="P34" s="179"/>
      <c r="Q34" s="179"/>
      <c r="R34" s="182">
        <f>S34+T34</f>
        <v>2978.7333333333336</v>
      </c>
      <c r="S34" s="182">
        <f>8!T116</f>
        <v>2978.7333333333336</v>
      </c>
      <c r="T34" s="182">
        <v>0</v>
      </c>
      <c r="U34" s="179">
        <f>V34+W34</f>
        <v>3425.5433333333335</v>
      </c>
      <c r="V34" s="179">
        <f>8!W102</f>
        <v>3425.5433333333335</v>
      </c>
      <c r="W34" s="179">
        <v>0</v>
      </c>
      <c r="X34" s="220"/>
    </row>
    <row r="35" spans="1:24" s="232" customFormat="1" ht="46.5" customHeight="1">
      <c r="A35" s="228">
        <v>2300</v>
      </c>
      <c r="B35" s="229" t="s">
        <v>864</v>
      </c>
      <c r="C35" s="228">
        <v>0</v>
      </c>
      <c r="D35" s="228">
        <v>0</v>
      </c>
      <c r="E35" s="230" t="s">
        <v>874</v>
      </c>
      <c r="F35" s="211">
        <f>F37</f>
        <v>5119</v>
      </c>
      <c r="G35" s="211">
        <f>G37</f>
        <v>5119</v>
      </c>
      <c r="H35" s="211">
        <f>H37</f>
        <v>0</v>
      </c>
      <c r="I35" s="211">
        <f aca="true" t="shared" si="16" ref="I35:N35">I37</f>
        <v>3250</v>
      </c>
      <c r="J35" s="211">
        <f t="shared" si="16"/>
        <v>3250</v>
      </c>
      <c r="K35" s="211">
        <f t="shared" si="16"/>
        <v>0</v>
      </c>
      <c r="L35" s="211">
        <f t="shared" si="16"/>
        <v>3500</v>
      </c>
      <c r="M35" s="211">
        <f t="shared" si="16"/>
        <v>3500</v>
      </c>
      <c r="N35" s="211">
        <f t="shared" si="16"/>
        <v>0</v>
      </c>
      <c r="O35" s="211"/>
      <c r="P35" s="211"/>
      <c r="Q35" s="211"/>
      <c r="R35" s="212">
        <f aca="true" t="shared" si="17" ref="R35:W35">R37</f>
        <v>3375</v>
      </c>
      <c r="S35" s="212">
        <f t="shared" si="17"/>
        <v>3375</v>
      </c>
      <c r="T35" s="211">
        <f t="shared" si="17"/>
        <v>0</v>
      </c>
      <c r="U35" s="211">
        <f t="shared" si="17"/>
        <v>3425.625</v>
      </c>
      <c r="V35" s="211">
        <f t="shared" si="17"/>
        <v>3425.625</v>
      </c>
      <c r="W35" s="211">
        <f t="shared" si="17"/>
        <v>0</v>
      </c>
      <c r="X35" s="231"/>
    </row>
    <row r="36" spans="1:24" s="224" customFormat="1" ht="20.25" customHeight="1">
      <c r="A36" s="221"/>
      <c r="B36" s="222"/>
      <c r="C36" s="222"/>
      <c r="D36" s="222"/>
      <c r="E36" s="233" t="s">
        <v>875</v>
      </c>
      <c r="F36" s="179"/>
      <c r="G36" s="179"/>
      <c r="H36" s="179"/>
      <c r="I36" s="226"/>
      <c r="J36" s="226"/>
      <c r="K36" s="226"/>
      <c r="L36" s="213"/>
      <c r="M36" s="213"/>
      <c r="N36" s="213"/>
      <c r="O36" s="213"/>
      <c r="P36" s="213"/>
      <c r="Q36" s="213"/>
      <c r="R36" s="214"/>
      <c r="S36" s="214"/>
      <c r="T36" s="214"/>
      <c r="U36" s="213"/>
      <c r="V36" s="213"/>
      <c r="W36" s="213"/>
      <c r="X36" s="220"/>
    </row>
    <row r="37" spans="1:24" s="224" customFormat="1" ht="20.25" customHeight="1">
      <c r="A37" s="221">
        <v>2320</v>
      </c>
      <c r="B37" s="108" t="s">
        <v>864</v>
      </c>
      <c r="C37" s="222">
        <v>2</v>
      </c>
      <c r="D37" s="222">
        <v>0</v>
      </c>
      <c r="E37" s="233" t="s">
        <v>876</v>
      </c>
      <c r="F37" s="179">
        <f aca="true" t="shared" si="18" ref="F37:N37">F39</f>
        <v>5119</v>
      </c>
      <c r="G37" s="179">
        <f t="shared" si="18"/>
        <v>5119</v>
      </c>
      <c r="H37" s="179">
        <f t="shared" si="18"/>
        <v>0</v>
      </c>
      <c r="I37" s="179">
        <f t="shared" si="18"/>
        <v>3250</v>
      </c>
      <c r="J37" s="179">
        <f t="shared" si="18"/>
        <v>3250</v>
      </c>
      <c r="K37" s="179">
        <f t="shared" si="18"/>
        <v>0</v>
      </c>
      <c r="L37" s="179">
        <f t="shared" si="18"/>
        <v>3500</v>
      </c>
      <c r="M37" s="179">
        <f t="shared" si="18"/>
        <v>3500</v>
      </c>
      <c r="N37" s="179">
        <f t="shared" si="18"/>
        <v>0</v>
      </c>
      <c r="O37" s="179"/>
      <c r="P37" s="179"/>
      <c r="Q37" s="179"/>
      <c r="R37" s="182">
        <f>R39</f>
        <v>3375</v>
      </c>
      <c r="S37" s="182">
        <f>S39</f>
        <v>3375</v>
      </c>
      <c r="T37" s="182">
        <v>0</v>
      </c>
      <c r="U37" s="179">
        <f>U39</f>
        <v>3425.625</v>
      </c>
      <c r="V37" s="179">
        <f>V39</f>
        <v>3425.625</v>
      </c>
      <c r="W37" s="179">
        <v>0</v>
      </c>
      <c r="X37" s="220"/>
    </row>
    <row r="38" spans="1:24" s="224" customFormat="1" ht="20.25" customHeight="1">
      <c r="A38" s="221"/>
      <c r="B38" s="222"/>
      <c r="C38" s="222"/>
      <c r="D38" s="222"/>
      <c r="E38" s="233" t="s">
        <v>875</v>
      </c>
      <c r="F38" s="179"/>
      <c r="G38" s="179"/>
      <c r="H38" s="179"/>
      <c r="I38" s="179"/>
      <c r="J38" s="179"/>
      <c r="K38" s="179"/>
      <c r="L38" s="213"/>
      <c r="M38" s="213"/>
      <c r="N38" s="213"/>
      <c r="O38" s="213"/>
      <c r="P38" s="213"/>
      <c r="Q38" s="213"/>
      <c r="R38" s="214"/>
      <c r="S38" s="214"/>
      <c r="T38" s="214"/>
      <c r="U38" s="213"/>
      <c r="V38" s="213"/>
      <c r="W38" s="213"/>
      <c r="X38" s="220"/>
    </row>
    <row r="39" spans="1:24" s="224" customFormat="1" ht="20.25" customHeight="1">
      <c r="A39" s="221">
        <v>2321</v>
      </c>
      <c r="B39" s="108" t="s">
        <v>864</v>
      </c>
      <c r="C39" s="222">
        <v>2</v>
      </c>
      <c r="D39" s="222">
        <v>1</v>
      </c>
      <c r="E39" s="233" t="s">
        <v>876</v>
      </c>
      <c r="F39" s="179">
        <f>G39+H39</f>
        <v>5119</v>
      </c>
      <c r="G39" s="179">
        <v>5119</v>
      </c>
      <c r="H39" s="179">
        <f>H34</f>
        <v>0</v>
      </c>
      <c r="I39" s="179">
        <f>J39+K39</f>
        <v>3250</v>
      </c>
      <c r="J39" s="179">
        <v>3250</v>
      </c>
      <c r="K39" s="179">
        <v>0</v>
      </c>
      <c r="L39" s="179">
        <f>M39+N39</f>
        <v>3500</v>
      </c>
      <c r="M39" s="179">
        <f>'[3]բյուջե 2023-ծախս'!$J$64/1000</f>
        <v>3500</v>
      </c>
      <c r="N39" s="179">
        <v>0</v>
      </c>
      <c r="O39" s="179"/>
      <c r="P39" s="179"/>
      <c r="Q39" s="179"/>
      <c r="R39" s="182">
        <f>S39+T39</f>
        <v>3375</v>
      </c>
      <c r="S39" s="182">
        <f>(J39+M39)/2</f>
        <v>3375</v>
      </c>
      <c r="T39" s="182">
        <v>0</v>
      </c>
      <c r="U39" s="179">
        <f>V39+W39</f>
        <v>3425.625</v>
      </c>
      <c r="V39" s="179">
        <f>8!W128</f>
        <v>3425.625</v>
      </c>
      <c r="W39" s="179">
        <v>0</v>
      </c>
      <c r="X39" s="220"/>
    </row>
    <row r="40" spans="1:24" s="224" customFormat="1" ht="24" customHeight="1">
      <c r="A40" s="221" t="s">
        <v>301</v>
      </c>
      <c r="B40" s="222" t="s">
        <v>302</v>
      </c>
      <c r="C40" s="222" t="s">
        <v>268</v>
      </c>
      <c r="D40" s="222" t="s">
        <v>268</v>
      </c>
      <c r="E40" s="225" t="s">
        <v>303</v>
      </c>
      <c r="F40" s="211">
        <f>G40+H40</f>
        <v>-7380.900000000016</v>
      </c>
      <c r="G40" s="211">
        <f aca="true" t="shared" si="19" ref="G40:N40">G42+G45+G49+G52+G56+G59</f>
        <v>52839.6</v>
      </c>
      <c r="H40" s="211">
        <f t="shared" si="19"/>
        <v>-60220.500000000015</v>
      </c>
      <c r="I40" s="211">
        <f t="shared" si="19"/>
        <v>170714.9</v>
      </c>
      <c r="J40" s="211">
        <f t="shared" si="19"/>
        <v>59236.899999999994</v>
      </c>
      <c r="K40" s="211">
        <f t="shared" si="19"/>
        <v>111478</v>
      </c>
      <c r="L40" s="211">
        <f t="shared" si="19"/>
        <v>134666.00480649644</v>
      </c>
      <c r="M40" s="211">
        <f t="shared" si="19"/>
        <v>67550.80480649637</v>
      </c>
      <c r="N40" s="211">
        <f t="shared" si="19"/>
        <v>67115.20000000001</v>
      </c>
      <c r="O40" s="211"/>
      <c r="P40" s="211"/>
      <c r="Q40" s="211"/>
      <c r="R40" s="212">
        <f aca="true" t="shared" si="20" ref="R40:W40">R42+R45+R49+R52+R56+R59</f>
        <v>69320.7989472303</v>
      </c>
      <c r="S40" s="212">
        <f t="shared" si="20"/>
        <v>70070.79894723027</v>
      </c>
      <c r="T40" s="211">
        <f t="shared" si="20"/>
        <v>-750</v>
      </c>
      <c r="U40" s="211">
        <f t="shared" si="20"/>
        <v>112001.54486143871</v>
      </c>
      <c r="V40" s="211">
        <f t="shared" si="20"/>
        <v>74126.54486143873</v>
      </c>
      <c r="W40" s="211">
        <f t="shared" si="20"/>
        <v>37875</v>
      </c>
      <c r="X40" s="220"/>
    </row>
    <row r="41" spans="1:24" s="224" customFormat="1" ht="12.75" customHeight="1">
      <c r="A41" s="221"/>
      <c r="B41" s="222"/>
      <c r="C41" s="222"/>
      <c r="D41" s="222"/>
      <c r="E41" s="223" t="s">
        <v>77</v>
      </c>
      <c r="F41" s="179"/>
      <c r="G41" s="179"/>
      <c r="H41" s="179"/>
      <c r="I41" s="223"/>
      <c r="J41" s="223"/>
      <c r="K41" s="223"/>
      <c r="L41" s="165"/>
      <c r="M41" s="165"/>
      <c r="N41" s="165"/>
      <c r="O41" s="165"/>
      <c r="P41" s="165"/>
      <c r="Q41" s="165"/>
      <c r="R41" s="164"/>
      <c r="S41" s="164"/>
      <c r="T41" s="164"/>
      <c r="U41" s="165"/>
      <c r="V41" s="165"/>
      <c r="W41" s="165"/>
      <c r="X41" s="220"/>
    </row>
    <row r="42" spans="1:24" s="224" customFormat="1" ht="33.75" customHeight="1">
      <c r="A42" s="221" t="s">
        <v>304</v>
      </c>
      <c r="B42" s="222" t="s">
        <v>302</v>
      </c>
      <c r="C42" s="222" t="s">
        <v>271</v>
      </c>
      <c r="D42" s="222" t="s">
        <v>268</v>
      </c>
      <c r="E42" s="225" t="s">
        <v>305</v>
      </c>
      <c r="F42" s="211">
        <f>F44</f>
        <v>0</v>
      </c>
      <c r="G42" s="211">
        <f>G44</f>
        <v>0</v>
      </c>
      <c r="H42" s="211">
        <f>H44</f>
        <v>0</v>
      </c>
      <c r="I42" s="211">
        <f aca="true" t="shared" si="21" ref="I42:N42">I44</f>
        <v>0</v>
      </c>
      <c r="J42" s="211">
        <f t="shared" si="21"/>
        <v>0</v>
      </c>
      <c r="K42" s="211">
        <f t="shared" si="21"/>
        <v>0</v>
      </c>
      <c r="L42" s="211">
        <f t="shared" si="21"/>
        <v>0</v>
      </c>
      <c r="M42" s="211">
        <f t="shared" si="21"/>
        <v>0</v>
      </c>
      <c r="N42" s="211">
        <f t="shared" si="21"/>
        <v>0</v>
      </c>
      <c r="O42" s="211"/>
      <c r="P42" s="211"/>
      <c r="Q42" s="211"/>
      <c r="R42" s="212">
        <f aca="true" t="shared" si="22" ref="R42:W42">R44</f>
        <v>0</v>
      </c>
      <c r="S42" s="212">
        <f t="shared" si="22"/>
        <v>0</v>
      </c>
      <c r="T42" s="212">
        <f t="shared" si="22"/>
        <v>0</v>
      </c>
      <c r="U42" s="211">
        <f t="shared" si="22"/>
        <v>0</v>
      </c>
      <c r="V42" s="211">
        <f t="shared" si="22"/>
        <v>0</v>
      </c>
      <c r="W42" s="211">
        <f t="shared" si="22"/>
        <v>0</v>
      </c>
      <c r="X42" s="220"/>
    </row>
    <row r="43" spans="1:24" s="224" customFormat="1" ht="12.75" customHeight="1">
      <c r="A43" s="221"/>
      <c r="B43" s="222"/>
      <c r="C43" s="222"/>
      <c r="D43" s="222"/>
      <c r="E43" s="223" t="s">
        <v>273</v>
      </c>
      <c r="F43" s="179"/>
      <c r="G43" s="179"/>
      <c r="H43" s="179"/>
      <c r="I43" s="223"/>
      <c r="J43" s="223"/>
      <c r="K43" s="223"/>
      <c r="L43" s="213"/>
      <c r="M43" s="213"/>
      <c r="N43" s="213"/>
      <c r="O43" s="213"/>
      <c r="P43" s="213"/>
      <c r="Q43" s="213"/>
      <c r="R43" s="214"/>
      <c r="S43" s="214"/>
      <c r="T43" s="214"/>
      <c r="U43" s="213"/>
      <c r="V43" s="213"/>
      <c r="W43" s="213"/>
      <c r="X43" s="220"/>
    </row>
    <row r="44" spans="1:24" s="224" customFormat="1" ht="27.75" customHeight="1">
      <c r="A44" s="221" t="s">
        <v>306</v>
      </c>
      <c r="B44" s="222" t="s">
        <v>302</v>
      </c>
      <c r="C44" s="222" t="s">
        <v>271</v>
      </c>
      <c r="D44" s="222" t="s">
        <v>271</v>
      </c>
      <c r="E44" s="226" t="s">
        <v>307</v>
      </c>
      <c r="F44" s="179">
        <f>G44+H44</f>
        <v>0</v>
      </c>
      <c r="G44" s="179">
        <f>'[1]Лист3'!$M$97</f>
        <v>0</v>
      </c>
      <c r="H44" s="179">
        <f>'[1]Лист3'!$N$97</f>
        <v>0</v>
      </c>
      <c r="I44" s="92">
        <f>J44+K44</f>
        <v>0</v>
      </c>
      <c r="J44" s="92">
        <v>0</v>
      </c>
      <c r="K44" s="92">
        <v>0</v>
      </c>
      <c r="L44" s="179">
        <f>M44+N44</f>
        <v>0</v>
      </c>
      <c r="M44" s="179">
        <v>0</v>
      </c>
      <c r="N44" s="179">
        <v>0</v>
      </c>
      <c r="O44" s="179"/>
      <c r="P44" s="179"/>
      <c r="Q44" s="179"/>
      <c r="R44" s="182">
        <f>S44+T44</f>
        <v>0</v>
      </c>
      <c r="S44" s="182">
        <v>0</v>
      </c>
      <c r="T44" s="182">
        <v>0</v>
      </c>
      <c r="U44" s="179">
        <f>V44+W44</f>
        <v>0</v>
      </c>
      <c r="V44" s="179">
        <v>0</v>
      </c>
      <c r="W44" s="179">
        <v>0</v>
      </c>
      <c r="X44" s="220"/>
    </row>
    <row r="45" spans="1:24" s="224" customFormat="1" ht="30" customHeight="1">
      <c r="A45" s="221" t="s">
        <v>308</v>
      </c>
      <c r="B45" s="222" t="s">
        <v>302</v>
      </c>
      <c r="C45" s="222" t="s">
        <v>295</v>
      </c>
      <c r="D45" s="222" t="s">
        <v>268</v>
      </c>
      <c r="E45" s="225" t="s">
        <v>309</v>
      </c>
      <c r="F45" s="211">
        <f>G45+H45</f>
        <v>13613</v>
      </c>
      <c r="G45" s="211">
        <f>G47+G48</f>
        <v>6013</v>
      </c>
      <c r="H45" s="211">
        <f>H47+H48</f>
        <v>7600</v>
      </c>
      <c r="I45" s="211">
        <f aca="true" t="shared" si="23" ref="I45:N45">I47+I48</f>
        <v>6312.7</v>
      </c>
      <c r="J45" s="211">
        <f t="shared" si="23"/>
        <v>6312.7</v>
      </c>
      <c r="K45" s="211">
        <f t="shared" si="23"/>
        <v>0</v>
      </c>
      <c r="L45" s="211">
        <f t="shared" si="23"/>
        <v>4262</v>
      </c>
      <c r="M45" s="211">
        <f t="shared" si="23"/>
        <v>4262</v>
      </c>
      <c r="N45" s="211">
        <f t="shared" si="23"/>
        <v>0</v>
      </c>
      <c r="O45" s="211"/>
      <c r="P45" s="211"/>
      <c r="Q45" s="211"/>
      <c r="R45" s="212">
        <f aca="true" t="shared" si="24" ref="R45:W45">R47+R48</f>
        <v>4688.2</v>
      </c>
      <c r="S45" s="212">
        <f t="shared" si="24"/>
        <v>4688.2</v>
      </c>
      <c r="T45" s="212">
        <f t="shared" si="24"/>
        <v>0</v>
      </c>
      <c r="U45" s="211">
        <f t="shared" si="24"/>
        <v>5391.429999999999</v>
      </c>
      <c r="V45" s="211">
        <f t="shared" si="24"/>
        <v>5391.429999999999</v>
      </c>
      <c r="W45" s="211">
        <f t="shared" si="24"/>
        <v>0</v>
      </c>
      <c r="X45" s="220"/>
    </row>
    <row r="46" spans="1:24" s="224" customFormat="1" ht="12.75" customHeight="1">
      <c r="A46" s="221"/>
      <c r="B46" s="222"/>
      <c r="C46" s="222"/>
      <c r="D46" s="222"/>
      <c r="E46" s="223" t="s">
        <v>273</v>
      </c>
      <c r="F46" s="179"/>
      <c r="G46" s="179"/>
      <c r="H46" s="179"/>
      <c r="I46" s="223"/>
      <c r="J46" s="223"/>
      <c r="K46" s="223"/>
      <c r="L46" s="165"/>
      <c r="M46" s="165"/>
      <c r="N46" s="165"/>
      <c r="O46" s="165"/>
      <c r="P46" s="165"/>
      <c r="Q46" s="165"/>
      <c r="R46" s="164"/>
      <c r="S46" s="164"/>
      <c r="T46" s="164"/>
      <c r="U46" s="165"/>
      <c r="V46" s="165"/>
      <c r="W46" s="165"/>
      <c r="X46" s="220"/>
    </row>
    <row r="47" spans="1:24" s="224" customFormat="1" ht="12.75" customHeight="1">
      <c r="A47" s="221">
        <v>2421</v>
      </c>
      <c r="B47" s="222" t="s">
        <v>302</v>
      </c>
      <c r="C47" s="222">
        <v>2</v>
      </c>
      <c r="D47" s="222">
        <v>1</v>
      </c>
      <c r="E47" s="223" t="s">
        <v>865</v>
      </c>
      <c r="F47" s="179">
        <f>G47+H47</f>
        <v>13613</v>
      </c>
      <c r="G47" s="179">
        <v>6013</v>
      </c>
      <c r="H47" s="179">
        <v>7600</v>
      </c>
      <c r="I47" s="92">
        <f>J47+K47</f>
        <v>6312.7</v>
      </c>
      <c r="J47" s="92">
        <v>6312.7</v>
      </c>
      <c r="K47" s="92">
        <v>0</v>
      </c>
      <c r="L47" s="179">
        <f>M47+N47</f>
        <v>4262</v>
      </c>
      <c r="M47" s="179">
        <f>'[3]բյուջե 2023-ծախս'!$L$57/1000</f>
        <v>4262</v>
      </c>
      <c r="N47" s="179">
        <v>0</v>
      </c>
      <c r="O47" s="179"/>
      <c r="P47" s="179"/>
      <c r="Q47" s="179"/>
      <c r="R47" s="182">
        <f>S47+T47</f>
        <v>4688.2</v>
      </c>
      <c r="S47" s="182">
        <f>M47+M47*0.1</f>
        <v>4688.2</v>
      </c>
      <c r="T47" s="182">
        <v>0</v>
      </c>
      <c r="U47" s="179">
        <f>V47+W47</f>
        <v>5391.429999999999</v>
      </c>
      <c r="V47" s="179">
        <f>8!W144</f>
        <v>5391.429999999999</v>
      </c>
      <c r="W47" s="179">
        <v>0</v>
      </c>
      <c r="X47" s="220"/>
    </row>
    <row r="48" spans="1:24" s="224" customFormat="1" ht="12.75" customHeight="1">
      <c r="A48" s="221" t="s">
        <v>310</v>
      </c>
      <c r="B48" s="222" t="s">
        <v>302</v>
      </c>
      <c r="C48" s="222" t="s">
        <v>295</v>
      </c>
      <c r="D48" s="222" t="s">
        <v>311</v>
      </c>
      <c r="E48" s="226" t="s">
        <v>312</v>
      </c>
      <c r="F48" s="179">
        <f>G48+H48</f>
        <v>0</v>
      </c>
      <c r="G48" s="179">
        <f>'[1]Лист3'!$M$104</f>
        <v>0</v>
      </c>
      <c r="H48" s="179">
        <f>'[1]Лист3'!$N$104</f>
        <v>0</v>
      </c>
      <c r="I48" s="92">
        <f>J48+K48</f>
        <v>0</v>
      </c>
      <c r="J48" s="92">
        <v>0</v>
      </c>
      <c r="K48" s="92">
        <v>0</v>
      </c>
      <c r="L48" s="179">
        <f>M48+N48</f>
        <v>0</v>
      </c>
      <c r="M48" s="179">
        <v>0</v>
      </c>
      <c r="N48" s="179">
        <v>0</v>
      </c>
      <c r="O48" s="179"/>
      <c r="P48" s="179"/>
      <c r="Q48" s="179"/>
      <c r="R48" s="182">
        <f>S48+T48</f>
        <v>0</v>
      </c>
      <c r="S48" s="182">
        <v>0</v>
      </c>
      <c r="T48" s="182">
        <v>0</v>
      </c>
      <c r="U48" s="179">
        <f>V48+W48</f>
        <v>0</v>
      </c>
      <c r="V48" s="179">
        <v>0</v>
      </c>
      <c r="W48" s="179">
        <v>0</v>
      </c>
      <c r="X48" s="220"/>
    </row>
    <row r="49" spans="1:24" s="224" customFormat="1" ht="23.25" customHeight="1">
      <c r="A49" s="221" t="s">
        <v>313</v>
      </c>
      <c r="B49" s="222" t="s">
        <v>302</v>
      </c>
      <c r="C49" s="222" t="s">
        <v>277</v>
      </c>
      <c r="D49" s="222" t="s">
        <v>268</v>
      </c>
      <c r="E49" s="225" t="s">
        <v>314</v>
      </c>
      <c r="F49" s="211">
        <f>G49+H49</f>
        <v>55463.3</v>
      </c>
      <c r="G49" s="211">
        <f>G51</f>
        <v>0</v>
      </c>
      <c r="H49" s="211">
        <f>H51</f>
        <v>55463.3</v>
      </c>
      <c r="I49" s="211">
        <f aca="true" t="shared" si="25" ref="I49:N49">I51</f>
        <v>0</v>
      </c>
      <c r="J49" s="211">
        <f t="shared" si="25"/>
        <v>0</v>
      </c>
      <c r="K49" s="211">
        <f t="shared" si="25"/>
        <v>0</v>
      </c>
      <c r="L49" s="211">
        <f t="shared" si="25"/>
        <v>0</v>
      </c>
      <c r="M49" s="211">
        <f t="shared" si="25"/>
        <v>0</v>
      </c>
      <c r="N49" s="211">
        <f t="shared" si="25"/>
        <v>0</v>
      </c>
      <c r="O49" s="211"/>
      <c r="P49" s="211"/>
      <c r="Q49" s="211"/>
      <c r="R49" s="212">
        <f aca="true" t="shared" si="26" ref="R49:W49">R51</f>
        <v>0</v>
      </c>
      <c r="S49" s="212">
        <f t="shared" si="26"/>
        <v>0</v>
      </c>
      <c r="T49" s="212">
        <f t="shared" si="26"/>
        <v>0</v>
      </c>
      <c r="U49" s="211">
        <f t="shared" si="26"/>
        <v>0</v>
      </c>
      <c r="V49" s="211">
        <f t="shared" si="26"/>
        <v>0</v>
      </c>
      <c r="W49" s="211">
        <f t="shared" si="26"/>
        <v>0</v>
      </c>
      <c r="X49" s="217"/>
    </row>
    <row r="50" spans="1:24" s="224" customFormat="1" ht="12.75" customHeight="1">
      <c r="A50" s="221"/>
      <c r="B50" s="222"/>
      <c r="C50" s="222"/>
      <c r="D50" s="222"/>
      <c r="E50" s="223" t="s">
        <v>273</v>
      </c>
      <c r="F50" s="179"/>
      <c r="G50" s="179"/>
      <c r="H50" s="179"/>
      <c r="I50" s="223"/>
      <c r="J50" s="223"/>
      <c r="K50" s="223"/>
      <c r="L50" s="213"/>
      <c r="M50" s="213"/>
      <c r="N50" s="213"/>
      <c r="O50" s="213"/>
      <c r="P50" s="213"/>
      <c r="Q50" s="213"/>
      <c r="R50" s="214"/>
      <c r="S50" s="214"/>
      <c r="T50" s="214"/>
      <c r="U50" s="213"/>
      <c r="V50" s="213"/>
      <c r="W50" s="213"/>
      <c r="X50" s="220"/>
    </row>
    <row r="51" spans="1:24" s="224" customFormat="1" ht="12.75" customHeight="1">
      <c r="A51" s="221" t="s">
        <v>315</v>
      </c>
      <c r="B51" s="222" t="s">
        <v>302</v>
      </c>
      <c r="C51" s="222" t="s">
        <v>277</v>
      </c>
      <c r="D51" s="222" t="s">
        <v>284</v>
      </c>
      <c r="E51" s="226" t="s">
        <v>316</v>
      </c>
      <c r="F51" s="179">
        <f>G51+H51</f>
        <v>55463.3</v>
      </c>
      <c r="G51" s="179">
        <f>'[1]Лист3'!$M$111</f>
        <v>0</v>
      </c>
      <c r="H51" s="179">
        <v>55463.3</v>
      </c>
      <c r="I51" s="92">
        <f>J51+K51</f>
        <v>0</v>
      </c>
      <c r="J51" s="92">
        <v>0</v>
      </c>
      <c r="K51" s="92">
        <v>0</v>
      </c>
      <c r="L51" s="179">
        <f>M51+N51</f>
        <v>0</v>
      </c>
      <c r="M51" s="179">
        <v>0</v>
      </c>
      <c r="N51" s="179">
        <v>0</v>
      </c>
      <c r="O51" s="179"/>
      <c r="P51" s="179"/>
      <c r="Q51" s="179"/>
      <c r="R51" s="182">
        <f>S51+T51</f>
        <v>0</v>
      </c>
      <c r="S51" s="182">
        <v>0</v>
      </c>
      <c r="T51" s="182">
        <v>0</v>
      </c>
      <c r="U51" s="179">
        <f>V51+W51</f>
        <v>0</v>
      </c>
      <c r="V51" s="179">
        <v>0</v>
      </c>
      <c r="W51" s="179">
        <v>0</v>
      </c>
      <c r="X51" s="217"/>
    </row>
    <row r="52" spans="1:24" s="224" customFormat="1" ht="24" customHeight="1">
      <c r="A52" s="221" t="s">
        <v>317</v>
      </c>
      <c r="B52" s="222" t="s">
        <v>302</v>
      </c>
      <c r="C52" s="222" t="s">
        <v>284</v>
      </c>
      <c r="D52" s="222" t="s">
        <v>268</v>
      </c>
      <c r="E52" s="225" t="s">
        <v>318</v>
      </c>
      <c r="F52" s="211">
        <f>F54+F55</f>
        <v>59185.3</v>
      </c>
      <c r="G52" s="211">
        <f>G54+G55</f>
        <v>43362.4</v>
      </c>
      <c r="H52" s="211">
        <f>H54+H55</f>
        <v>15822.9</v>
      </c>
      <c r="I52" s="211">
        <f aca="true" t="shared" si="27" ref="I52:N52">I54+I55</f>
        <v>181250.8</v>
      </c>
      <c r="J52" s="211">
        <f t="shared" si="27"/>
        <v>47607.7</v>
      </c>
      <c r="K52" s="211">
        <f t="shared" si="27"/>
        <v>133643.1</v>
      </c>
      <c r="L52" s="211">
        <f t="shared" si="27"/>
        <v>316165.4048064964</v>
      </c>
      <c r="M52" s="211">
        <f t="shared" si="27"/>
        <v>58665.40480649637</v>
      </c>
      <c r="N52" s="211">
        <f t="shared" si="27"/>
        <v>257500</v>
      </c>
      <c r="O52" s="211"/>
      <c r="P52" s="211"/>
      <c r="Q52" s="211"/>
      <c r="R52" s="212">
        <f aca="true" t="shared" si="28" ref="R52:W52">R54+R55</f>
        <v>202866.41494723028</v>
      </c>
      <c r="S52" s="212">
        <f t="shared" si="28"/>
        <v>60366.41494723028</v>
      </c>
      <c r="T52" s="212">
        <f t="shared" si="28"/>
        <v>142500</v>
      </c>
      <c r="U52" s="211">
        <f t="shared" si="28"/>
        <v>165466.50326143872</v>
      </c>
      <c r="V52" s="211">
        <f t="shared" si="28"/>
        <v>62966.503261438724</v>
      </c>
      <c r="W52" s="211">
        <f t="shared" si="28"/>
        <v>102500</v>
      </c>
      <c r="X52" s="217"/>
    </row>
    <row r="53" spans="1:24" s="224" customFormat="1" ht="12.75" customHeight="1">
      <c r="A53" s="221"/>
      <c r="B53" s="222"/>
      <c r="C53" s="222"/>
      <c r="D53" s="222"/>
      <c r="E53" s="223" t="s">
        <v>273</v>
      </c>
      <c r="F53" s="179"/>
      <c r="G53" s="179"/>
      <c r="H53" s="179"/>
      <c r="I53" s="223"/>
      <c r="J53" s="223"/>
      <c r="K53" s="223"/>
      <c r="L53" s="213"/>
      <c r="M53" s="213"/>
      <c r="N53" s="213"/>
      <c r="O53" s="213"/>
      <c r="P53" s="213"/>
      <c r="Q53" s="213"/>
      <c r="R53" s="214"/>
      <c r="S53" s="214"/>
      <c r="T53" s="214"/>
      <c r="U53" s="213"/>
      <c r="V53" s="213"/>
      <c r="W53" s="213"/>
      <c r="X53" s="217"/>
    </row>
    <row r="54" spans="1:24" s="224" customFormat="1" ht="12.75" customHeight="1">
      <c r="A54" s="221" t="s">
        <v>319</v>
      </c>
      <c r="B54" s="222" t="s">
        <v>302</v>
      </c>
      <c r="C54" s="222" t="s">
        <v>284</v>
      </c>
      <c r="D54" s="222" t="s">
        <v>271</v>
      </c>
      <c r="E54" s="226" t="s">
        <v>320</v>
      </c>
      <c r="F54" s="179">
        <f>G54+H54</f>
        <v>980.8</v>
      </c>
      <c r="G54" s="179">
        <v>980.8</v>
      </c>
      <c r="H54" s="179">
        <v>0</v>
      </c>
      <c r="I54" s="92">
        <f>J54+K54</f>
        <v>1500</v>
      </c>
      <c r="J54" s="92">
        <v>1500</v>
      </c>
      <c r="K54" s="92">
        <v>0</v>
      </c>
      <c r="L54" s="179">
        <f>M54+N54</f>
        <v>269691.08</v>
      </c>
      <c r="M54" s="179">
        <f>'[3]բյուջե 2023-ծախս'!$L$58/1000</f>
        <v>12191.08</v>
      </c>
      <c r="N54" s="179">
        <f>ԿԾ!F45+ԿԾ!G45</f>
        <v>257500</v>
      </c>
      <c r="O54" s="179"/>
      <c r="P54" s="179"/>
      <c r="Q54" s="179"/>
      <c r="R54" s="182">
        <f>S54+T54</f>
        <v>112552.534</v>
      </c>
      <c r="S54" s="182">
        <f>8!T168</f>
        <v>12552.534</v>
      </c>
      <c r="T54" s="182">
        <f>ԿԾ!F51+ԿԾ!G51</f>
        <v>100000</v>
      </c>
      <c r="U54" s="179">
        <f>V54+W54</f>
        <v>74435.4141</v>
      </c>
      <c r="V54" s="179">
        <f>8!W168</f>
        <v>14435.4141</v>
      </c>
      <c r="W54" s="179">
        <f>ԿԾ!F56+ԿԾ!G56</f>
        <v>60000</v>
      </c>
      <c r="X54" s="220"/>
    </row>
    <row r="55" spans="1:24" s="224" customFormat="1" ht="12.75" customHeight="1">
      <c r="A55" s="221" t="s">
        <v>321</v>
      </c>
      <c r="B55" s="222" t="s">
        <v>302</v>
      </c>
      <c r="C55" s="222" t="s">
        <v>284</v>
      </c>
      <c r="D55" s="222" t="s">
        <v>284</v>
      </c>
      <c r="E55" s="226" t="s">
        <v>322</v>
      </c>
      <c r="F55" s="179">
        <f>G55+H55</f>
        <v>58204.5</v>
      </c>
      <c r="G55" s="179">
        <v>42381.6</v>
      </c>
      <c r="H55" s="179">
        <v>15822.9</v>
      </c>
      <c r="I55" s="92">
        <f>J55+K55</f>
        <v>179750.8</v>
      </c>
      <c r="J55" s="92">
        <v>46107.7</v>
      </c>
      <c r="K55" s="92">
        <v>133643.1</v>
      </c>
      <c r="L55" s="179">
        <f>M55+N55</f>
        <v>46474.32480649637</v>
      </c>
      <c r="M55" s="179">
        <f>'[3]բյուջե 2023-ծախս'!$L$56/1000</f>
        <v>46474.32480649637</v>
      </c>
      <c r="N55" s="179">
        <v>0</v>
      </c>
      <c r="O55" s="179"/>
      <c r="P55" s="179"/>
      <c r="Q55" s="179"/>
      <c r="R55" s="182">
        <f>S55+T55</f>
        <v>90313.88094723028</v>
      </c>
      <c r="S55" s="182">
        <f>8!T211</f>
        <v>47813.88094723028</v>
      </c>
      <c r="T55" s="182">
        <f>ԿԾ!H51+ԿԾ!I51</f>
        <v>42500</v>
      </c>
      <c r="U55" s="179">
        <f>V55+W55</f>
        <v>91031.08916143872</v>
      </c>
      <c r="V55" s="179">
        <f>8!W211</f>
        <v>48531.08916143872</v>
      </c>
      <c r="W55" s="179">
        <f>ԿԾ!H56+ԿԾ!I56</f>
        <v>42500</v>
      </c>
      <c r="X55" s="217"/>
    </row>
    <row r="56" spans="1:24" s="224" customFormat="1" ht="26.25" customHeight="1">
      <c r="A56" s="221" t="s">
        <v>323</v>
      </c>
      <c r="B56" s="222" t="s">
        <v>302</v>
      </c>
      <c r="C56" s="222" t="s">
        <v>324</v>
      </c>
      <c r="D56" s="222" t="s">
        <v>268</v>
      </c>
      <c r="E56" s="225" t="s">
        <v>325</v>
      </c>
      <c r="F56" s="211">
        <f>G56+H56</f>
        <v>3464.2</v>
      </c>
      <c r="G56" s="211">
        <f>G58</f>
        <v>3464.2</v>
      </c>
      <c r="H56" s="211">
        <f>H58</f>
        <v>0</v>
      </c>
      <c r="I56" s="211">
        <f aca="true" t="shared" si="29" ref="I56:N56">I58</f>
        <v>5316.5</v>
      </c>
      <c r="J56" s="211">
        <f t="shared" si="29"/>
        <v>5316.5</v>
      </c>
      <c r="K56" s="211">
        <f t="shared" si="29"/>
        <v>0</v>
      </c>
      <c r="L56" s="211">
        <f t="shared" si="29"/>
        <v>4623.4</v>
      </c>
      <c r="M56" s="211">
        <f t="shared" si="29"/>
        <v>4623.4</v>
      </c>
      <c r="N56" s="211">
        <f t="shared" si="29"/>
        <v>0</v>
      </c>
      <c r="O56" s="211"/>
      <c r="P56" s="211"/>
      <c r="Q56" s="211"/>
      <c r="R56" s="212">
        <f aca="true" t="shared" si="30" ref="R56:W56">R58</f>
        <v>5016.184</v>
      </c>
      <c r="S56" s="212">
        <f t="shared" si="30"/>
        <v>5016.184</v>
      </c>
      <c r="T56" s="212">
        <f t="shared" si="30"/>
        <v>0</v>
      </c>
      <c r="U56" s="211">
        <f t="shared" si="30"/>
        <v>70768.6116</v>
      </c>
      <c r="V56" s="211">
        <f t="shared" si="30"/>
        <v>5768.6116</v>
      </c>
      <c r="W56" s="211">
        <f t="shared" si="30"/>
        <v>65000</v>
      </c>
      <c r="X56" s="220"/>
    </row>
    <row r="57" spans="1:24" s="224" customFormat="1" ht="12.75" customHeight="1">
      <c r="A57" s="221"/>
      <c r="B57" s="222"/>
      <c r="C57" s="222"/>
      <c r="D57" s="222"/>
      <c r="E57" s="223" t="s">
        <v>273</v>
      </c>
      <c r="F57" s="179"/>
      <c r="G57" s="179"/>
      <c r="H57" s="179"/>
      <c r="I57" s="223"/>
      <c r="J57" s="223"/>
      <c r="K57" s="223"/>
      <c r="L57" s="165"/>
      <c r="M57" s="165"/>
      <c r="N57" s="165"/>
      <c r="O57" s="165"/>
      <c r="P57" s="165"/>
      <c r="Q57" s="165"/>
      <c r="R57" s="164"/>
      <c r="S57" s="164"/>
      <c r="T57" s="164"/>
      <c r="U57" s="165"/>
      <c r="V57" s="165"/>
      <c r="W57" s="165"/>
      <c r="X57" s="217"/>
    </row>
    <row r="58" spans="1:24" s="224" customFormat="1" ht="12.75" customHeight="1">
      <c r="A58" s="221" t="s">
        <v>326</v>
      </c>
      <c r="B58" s="222" t="s">
        <v>302</v>
      </c>
      <c r="C58" s="222" t="s">
        <v>324</v>
      </c>
      <c r="D58" s="222" t="s">
        <v>277</v>
      </c>
      <c r="E58" s="223" t="s">
        <v>327</v>
      </c>
      <c r="F58" s="179">
        <f>G58+H58</f>
        <v>3464.2</v>
      </c>
      <c r="G58" s="179">
        <v>3464.2</v>
      </c>
      <c r="H58" s="179">
        <v>0</v>
      </c>
      <c r="I58" s="92">
        <f>J58+K58</f>
        <v>5316.5</v>
      </c>
      <c r="J58" s="92">
        <v>5316.5</v>
      </c>
      <c r="K58" s="92">
        <v>0</v>
      </c>
      <c r="L58" s="179">
        <f>M58+N58</f>
        <v>4623.4</v>
      </c>
      <c r="M58" s="179">
        <f>'[3]բյուջե 2023-ծախս'!$L$59/1000</f>
        <v>4623.4</v>
      </c>
      <c r="N58" s="179">
        <v>0</v>
      </c>
      <c r="O58" s="179"/>
      <c r="P58" s="179"/>
      <c r="Q58" s="179"/>
      <c r="R58" s="182">
        <f>S58+T58</f>
        <v>5016.184</v>
      </c>
      <c r="S58" s="182">
        <f>(M58+J58)/2+M58*0.01</f>
        <v>5016.184</v>
      </c>
      <c r="T58" s="182">
        <v>0</v>
      </c>
      <c r="U58" s="179">
        <f>V58+W58</f>
        <v>70768.6116</v>
      </c>
      <c r="V58" s="179">
        <f>8!W234</f>
        <v>5768.6116</v>
      </c>
      <c r="W58" s="179">
        <f>ԿԾ!L56+ԿԾ!M56</f>
        <v>65000</v>
      </c>
      <c r="X58" s="217"/>
    </row>
    <row r="59" spans="1:24" s="224" customFormat="1" ht="30.75" customHeight="1">
      <c r="A59" s="221" t="s">
        <v>328</v>
      </c>
      <c r="B59" s="222" t="s">
        <v>302</v>
      </c>
      <c r="C59" s="222" t="s">
        <v>329</v>
      </c>
      <c r="D59" s="222" t="s">
        <v>268</v>
      </c>
      <c r="E59" s="225" t="s">
        <v>330</v>
      </c>
      <c r="F59" s="211">
        <f>G59+H59</f>
        <v>-139106.7</v>
      </c>
      <c r="G59" s="211">
        <f>G61</f>
        <v>0</v>
      </c>
      <c r="H59" s="211">
        <f>H61</f>
        <v>-139106.7</v>
      </c>
      <c r="I59" s="211">
        <f aca="true" t="shared" si="31" ref="I59:N59">I61</f>
        <v>-22165.1</v>
      </c>
      <c r="J59" s="211">
        <f t="shared" si="31"/>
        <v>0</v>
      </c>
      <c r="K59" s="211">
        <f t="shared" si="31"/>
        <v>-22165.1</v>
      </c>
      <c r="L59" s="211">
        <f t="shared" si="31"/>
        <v>-190384.8</v>
      </c>
      <c r="M59" s="211">
        <f t="shared" si="31"/>
        <v>0</v>
      </c>
      <c r="N59" s="211">
        <f t="shared" si="31"/>
        <v>-190384.8</v>
      </c>
      <c r="O59" s="211"/>
      <c r="P59" s="211"/>
      <c r="Q59" s="211"/>
      <c r="R59" s="212">
        <f aca="true" t="shared" si="32" ref="R59:W59">R61</f>
        <v>-143250</v>
      </c>
      <c r="S59" s="212">
        <f t="shared" si="32"/>
        <v>0</v>
      </c>
      <c r="T59" s="212">
        <f t="shared" si="32"/>
        <v>-143250</v>
      </c>
      <c r="U59" s="211">
        <f t="shared" si="32"/>
        <v>-129625</v>
      </c>
      <c r="V59" s="211">
        <f t="shared" si="32"/>
        <v>0</v>
      </c>
      <c r="W59" s="211">
        <f t="shared" si="32"/>
        <v>-129625</v>
      </c>
      <c r="X59" s="220"/>
    </row>
    <row r="60" spans="1:24" s="224" customFormat="1" ht="12.75" customHeight="1">
      <c r="A60" s="221"/>
      <c r="B60" s="222"/>
      <c r="C60" s="222"/>
      <c r="D60" s="222"/>
      <c r="E60" s="223" t="s">
        <v>273</v>
      </c>
      <c r="F60" s="179"/>
      <c r="G60" s="179"/>
      <c r="H60" s="179"/>
      <c r="I60" s="223"/>
      <c r="J60" s="223"/>
      <c r="K60" s="223"/>
      <c r="L60" s="213"/>
      <c r="M60" s="213"/>
      <c r="N60" s="213"/>
      <c r="O60" s="213"/>
      <c r="P60" s="213"/>
      <c r="Q60" s="213"/>
      <c r="R60" s="214"/>
      <c r="S60" s="214"/>
      <c r="T60" s="214"/>
      <c r="U60" s="213"/>
      <c r="V60" s="213"/>
      <c r="W60" s="213"/>
      <c r="X60" s="217"/>
    </row>
    <row r="61" spans="1:24" s="224" customFormat="1" ht="22.5" customHeight="1">
      <c r="A61" s="221" t="s">
        <v>331</v>
      </c>
      <c r="B61" s="222" t="s">
        <v>302</v>
      </c>
      <c r="C61" s="222" t="s">
        <v>329</v>
      </c>
      <c r="D61" s="222" t="s">
        <v>271</v>
      </c>
      <c r="E61" s="223" t="s">
        <v>330</v>
      </c>
      <c r="F61" s="179">
        <f>G61+H61</f>
        <v>-139106.7</v>
      </c>
      <c r="G61" s="179">
        <f>'[1]Лист3'!$M$145</f>
        <v>0</v>
      </c>
      <c r="H61" s="179">
        <v>-139106.7</v>
      </c>
      <c r="I61" s="92">
        <f>J61+K61</f>
        <v>-22165.1</v>
      </c>
      <c r="J61" s="92">
        <v>0</v>
      </c>
      <c r="K61" s="92">
        <v>-22165.1</v>
      </c>
      <c r="L61" s="179">
        <f>M61+N61</f>
        <v>-190384.8</v>
      </c>
      <c r="M61" s="179">
        <v>0</v>
      </c>
      <c r="N61" s="179">
        <v>-190384.8</v>
      </c>
      <c r="O61" s="179"/>
      <c r="P61" s="179"/>
      <c r="Q61" s="179"/>
      <c r="R61" s="182">
        <f>S61+T61</f>
        <v>-143250</v>
      </c>
      <c r="S61" s="182">
        <v>0</v>
      </c>
      <c r="T61" s="182">
        <f>ԿԾ!D71*-1</f>
        <v>-143250</v>
      </c>
      <c r="U61" s="179">
        <f>V61+W61</f>
        <v>-129625</v>
      </c>
      <c r="V61" s="179">
        <v>0</v>
      </c>
      <c r="W61" s="179">
        <f>ԿԾ!D77*-1</f>
        <v>-129625</v>
      </c>
      <c r="X61" s="217"/>
    </row>
    <row r="62" spans="1:24" s="224" customFormat="1" ht="32.25" customHeight="1">
      <c r="A62" s="221" t="s">
        <v>332</v>
      </c>
      <c r="B62" s="222" t="s">
        <v>333</v>
      </c>
      <c r="C62" s="222" t="s">
        <v>268</v>
      </c>
      <c r="D62" s="222" t="s">
        <v>268</v>
      </c>
      <c r="E62" s="225" t="s">
        <v>334</v>
      </c>
      <c r="F62" s="211">
        <f>G62+H62</f>
        <v>90215.29999999999</v>
      </c>
      <c r="G62" s="211">
        <f>G64+G67+G70+G73</f>
        <v>90215.29999999999</v>
      </c>
      <c r="H62" s="211">
        <f>H64+H67+H70+H73</f>
        <v>0</v>
      </c>
      <c r="I62" s="211">
        <f aca="true" t="shared" si="33" ref="I62:N62">I64+I67+I70+I73</f>
        <v>108622.29999999999</v>
      </c>
      <c r="J62" s="211">
        <f t="shared" si="33"/>
        <v>108622.29999999999</v>
      </c>
      <c r="K62" s="211">
        <f t="shared" si="33"/>
        <v>0</v>
      </c>
      <c r="L62" s="211">
        <f t="shared" si="33"/>
        <v>126620.33156</v>
      </c>
      <c r="M62" s="211">
        <f t="shared" si="33"/>
        <v>106620.33156</v>
      </c>
      <c r="N62" s="211">
        <f t="shared" si="33"/>
        <v>20000</v>
      </c>
      <c r="O62" s="211"/>
      <c r="P62" s="211"/>
      <c r="Q62" s="211"/>
      <c r="R62" s="212">
        <f aca="true" t="shared" si="34" ref="R62:W62">R64+R67+R70+R73</f>
        <v>92327.923153</v>
      </c>
      <c r="S62" s="212">
        <f t="shared" si="34"/>
        <v>92327.923153</v>
      </c>
      <c r="T62" s="211">
        <f t="shared" si="34"/>
        <v>0</v>
      </c>
      <c r="U62" s="211">
        <f t="shared" si="34"/>
        <v>93712.842000295</v>
      </c>
      <c r="V62" s="211">
        <f t="shared" si="34"/>
        <v>93712.842000295</v>
      </c>
      <c r="W62" s="211">
        <f t="shared" si="34"/>
        <v>0</v>
      </c>
      <c r="X62" s="220"/>
    </row>
    <row r="63" spans="1:24" s="224" customFormat="1" ht="12.75" customHeight="1">
      <c r="A63" s="221"/>
      <c r="B63" s="222"/>
      <c r="C63" s="222"/>
      <c r="D63" s="222"/>
      <c r="E63" s="223" t="s">
        <v>77</v>
      </c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82"/>
      <c r="S63" s="182"/>
      <c r="T63" s="182"/>
      <c r="U63" s="179"/>
      <c r="V63" s="179"/>
      <c r="W63" s="179"/>
      <c r="X63" s="220"/>
    </row>
    <row r="64" spans="1:256" s="219" customFormat="1" ht="27.75" customHeight="1">
      <c r="A64" s="215" t="s">
        <v>335</v>
      </c>
      <c r="B64" s="107" t="s">
        <v>333</v>
      </c>
      <c r="C64" s="107" t="s">
        <v>271</v>
      </c>
      <c r="D64" s="107" t="s">
        <v>268</v>
      </c>
      <c r="E64" s="227" t="s">
        <v>336</v>
      </c>
      <c r="F64" s="211">
        <f>G64+H64</f>
        <v>84678.4</v>
      </c>
      <c r="G64" s="211">
        <f>G66</f>
        <v>84678.4</v>
      </c>
      <c r="H64" s="211">
        <f>H66</f>
        <v>0</v>
      </c>
      <c r="I64" s="211">
        <f aca="true" t="shared" si="35" ref="I64:N64">I66</f>
        <v>98462.9</v>
      </c>
      <c r="J64" s="211">
        <f t="shared" si="35"/>
        <v>98462.9</v>
      </c>
      <c r="K64" s="211">
        <f t="shared" si="35"/>
        <v>0</v>
      </c>
      <c r="L64" s="211">
        <f t="shared" si="35"/>
        <v>111413.7853</v>
      </c>
      <c r="M64" s="211">
        <f t="shared" si="35"/>
        <v>91413.7853</v>
      </c>
      <c r="N64" s="211">
        <f t="shared" si="35"/>
        <v>20000</v>
      </c>
      <c r="O64" s="211"/>
      <c r="P64" s="211"/>
      <c r="Q64" s="211"/>
      <c r="R64" s="212">
        <f aca="true" t="shared" si="36" ref="R64:W64">R66</f>
        <v>92327.923153</v>
      </c>
      <c r="S64" s="212">
        <f t="shared" si="36"/>
        <v>92327.923153</v>
      </c>
      <c r="T64" s="212">
        <f t="shared" si="36"/>
        <v>0</v>
      </c>
      <c r="U64" s="211">
        <f t="shared" si="36"/>
        <v>93712.842000295</v>
      </c>
      <c r="V64" s="211">
        <f t="shared" si="36"/>
        <v>93712.842000295</v>
      </c>
      <c r="W64" s="211">
        <f t="shared" si="36"/>
        <v>0</v>
      </c>
      <c r="X64" s="220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8"/>
      <c r="DC64" s="218"/>
      <c r="DD64" s="218"/>
      <c r="DE64" s="218"/>
      <c r="DF64" s="218"/>
      <c r="DG64" s="218"/>
      <c r="DH64" s="218"/>
      <c r="DI64" s="218"/>
      <c r="DJ64" s="218"/>
      <c r="DK64" s="218"/>
      <c r="DL64" s="218"/>
      <c r="DM64" s="218"/>
      <c r="DN64" s="218"/>
      <c r="DO64" s="218"/>
      <c r="DP64" s="218"/>
      <c r="DQ64" s="218"/>
      <c r="DR64" s="218"/>
      <c r="DS64" s="218"/>
      <c r="DT64" s="218"/>
      <c r="DU64" s="218"/>
      <c r="DV64" s="218"/>
      <c r="DW64" s="218"/>
      <c r="DX64" s="218"/>
      <c r="DY64" s="218"/>
      <c r="DZ64" s="218"/>
      <c r="EA64" s="218"/>
      <c r="EB64" s="218"/>
      <c r="EC64" s="218"/>
      <c r="ED64" s="218"/>
      <c r="EE64" s="218"/>
      <c r="EF64" s="218"/>
      <c r="EG64" s="218"/>
      <c r="EH64" s="218"/>
      <c r="EI64" s="218"/>
      <c r="EJ64" s="218"/>
      <c r="EK64" s="218"/>
      <c r="EL64" s="218"/>
      <c r="EM64" s="218"/>
      <c r="EN64" s="218"/>
      <c r="EO64" s="218"/>
      <c r="EP64" s="218"/>
      <c r="EQ64" s="218"/>
      <c r="ER64" s="218"/>
      <c r="ES64" s="218"/>
      <c r="ET64" s="218"/>
      <c r="EU64" s="218"/>
      <c r="EV64" s="218"/>
      <c r="EW64" s="218"/>
      <c r="EX64" s="218"/>
      <c r="EY64" s="218"/>
      <c r="EZ64" s="218"/>
      <c r="FA64" s="218"/>
      <c r="FB64" s="218"/>
      <c r="FC64" s="218"/>
      <c r="FD64" s="218"/>
      <c r="FE64" s="218"/>
      <c r="FF64" s="218"/>
      <c r="FG64" s="218"/>
      <c r="FH64" s="218"/>
      <c r="FI64" s="218"/>
      <c r="FJ64" s="218"/>
      <c r="FK64" s="218"/>
      <c r="FL64" s="218"/>
      <c r="FM64" s="218"/>
      <c r="FN64" s="218"/>
      <c r="FO64" s="218"/>
      <c r="FP64" s="218"/>
      <c r="FQ64" s="218"/>
      <c r="FR64" s="218"/>
      <c r="FS64" s="218"/>
      <c r="FT64" s="218"/>
      <c r="FU64" s="218"/>
      <c r="FV64" s="218"/>
      <c r="FW64" s="218"/>
      <c r="FX64" s="218"/>
      <c r="FY64" s="218"/>
      <c r="FZ64" s="218"/>
      <c r="GA64" s="218"/>
      <c r="GB64" s="218"/>
      <c r="GC64" s="218"/>
      <c r="GD64" s="218"/>
      <c r="GE64" s="218"/>
      <c r="GF64" s="218"/>
      <c r="GG64" s="218"/>
      <c r="GH64" s="218"/>
      <c r="GI64" s="218"/>
      <c r="GJ64" s="218"/>
      <c r="GK64" s="218"/>
      <c r="GL64" s="218"/>
      <c r="GM64" s="218"/>
      <c r="GN64" s="218"/>
      <c r="GO64" s="218"/>
      <c r="GP64" s="218"/>
      <c r="GQ64" s="218"/>
      <c r="GR64" s="218"/>
      <c r="GS64" s="218"/>
      <c r="GT64" s="218"/>
      <c r="GU64" s="218"/>
      <c r="GV64" s="218"/>
      <c r="GW64" s="218"/>
      <c r="GX64" s="218"/>
      <c r="GY64" s="218"/>
      <c r="GZ64" s="218"/>
      <c r="HA64" s="218"/>
      <c r="HB64" s="218"/>
      <c r="HC64" s="218"/>
      <c r="HD64" s="218"/>
      <c r="HE64" s="218"/>
      <c r="HF64" s="218"/>
      <c r="HG64" s="218"/>
      <c r="HH64" s="218"/>
      <c r="HI64" s="218"/>
      <c r="HJ64" s="218"/>
      <c r="HK64" s="218"/>
      <c r="HL64" s="218"/>
      <c r="HM64" s="218"/>
      <c r="HN64" s="218"/>
      <c r="HO64" s="218"/>
      <c r="HP64" s="218"/>
      <c r="HQ64" s="218"/>
      <c r="HR64" s="218"/>
      <c r="HS64" s="218"/>
      <c r="HT64" s="218"/>
      <c r="HU64" s="218"/>
      <c r="HV64" s="218"/>
      <c r="HW64" s="218"/>
      <c r="HX64" s="218"/>
      <c r="HY64" s="218"/>
      <c r="HZ64" s="218"/>
      <c r="IA64" s="218"/>
      <c r="IB64" s="218"/>
      <c r="IC64" s="218"/>
      <c r="ID64" s="218"/>
      <c r="IE64" s="218"/>
      <c r="IF64" s="218"/>
      <c r="IG64" s="218"/>
      <c r="IH64" s="218"/>
      <c r="II64" s="218"/>
      <c r="IJ64" s="218"/>
      <c r="IK64" s="218"/>
      <c r="IL64" s="218"/>
      <c r="IM64" s="218"/>
      <c r="IN64" s="218"/>
      <c r="IO64" s="218"/>
      <c r="IP64" s="218"/>
      <c r="IQ64" s="218"/>
      <c r="IR64" s="218"/>
      <c r="IS64" s="218"/>
      <c r="IT64" s="218"/>
      <c r="IU64" s="218"/>
      <c r="IV64" s="218"/>
    </row>
    <row r="65" spans="1:24" s="224" customFormat="1" ht="12.75" customHeight="1">
      <c r="A65" s="221"/>
      <c r="B65" s="222"/>
      <c r="C65" s="222"/>
      <c r="D65" s="222"/>
      <c r="E65" s="223" t="s">
        <v>273</v>
      </c>
      <c r="F65" s="179"/>
      <c r="G65" s="179"/>
      <c r="H65" s="179"/>
      <c r="I65" s="223"/>
      <c r="J65" s="223"/>
      <c r="K65" s="223"/>
      <c r="L65" s="213"/>
      <c r="M65" s="213"/>
      <c r="N65" s="213"/>
      <c r="O65" s="213"/>
      <c r="P65" s="213"/>
      <c r="Q65" s="213"/>
      <c r="R65" s="214"/>
      <c r="S65" s="214"/>
      <c r="T65" s="214"/>
      <c r="U65" s="213"/>
      <c r="V65" s="213"/>
      <c r="W65" s="213"/>
      <c r="X65" s="217"/>
    </row>
    <row r="66" spans="1:24" s="224" customFormat="1" ht="12.75" customHeight="1">
      <c r="A66" s="221" t="s">
        <v>337</v>
      </c>
      <c r="B66" s="222" t="s">
        <v>333</v>
      </c>
      <c r="C66" s="222" t="s">
        <v>271</v>
      </c>
      <c r="D66" s="222" t="s">
        <v>271</v>
      </c>
      <c r="E66" s="223" t="s">
        <v>336</v>
      </c>
      <c r="F66" s="179">
        <f>G66+H66</f>
        <v>84678.4</v>
      </c>
      <c r="G66" s="179">
        <v>84678.4</v>
      </c>
      <c r="H66" s="179">
        <f>'[1]Лист3'!$N$150</f>
        <v>0</v>
      </c>
      <c r="I66" s="92">
        <f>J66+K66</f>
        <v>98462.9</v>
      </c>
      <c r="J66" s="92">
        <v>98462.9</v>
      </c>
      <c r="K66" s="92">
        <v>0</v>
      </c>
      <c r="L66" s="179">
        <f>M66+N66</f>
        <v>111413.7853</v>
      </c>
      <c r="M66" s="179">
        <f>'[3]բյուջե 2023-ծախս'!$N$56/1000</f>
        <v>91413.7853</v>
      </c>
      <c r="N66" s="179">
        <f>ԿԾ!T45+ԿԾ!U45</f>
        <v>20000</v>
      </c>
      <c r="O66" s="179"/>
      <c r="P66" s="179"/>
      <c r="Q66" s="179"/>
      <c r="R66" s="182">
        <f>S66+T66</f>
        <v>92327.923153</v>
      </c>
      <c r="S66" s="182">
        <f>M66+M66*0.01</f>
        <v>92327.923153</v>
      </c>
      <c r="T66" s="182">
        <f>ԿԾ!Z45+ԿԾ!AA45</f>
        <v>0</v>
      </c>
      <c r="U66" s="179">
        <f>V66+W66</f>
        <v>93712.842000295</v>
      </c>
      <c r="V66" s="179">
        <f>8!W280</f>
        <v>93712.842000295</v>
      </c>
      <c r="W66" s="179">
        <f>ԿԾ!AC45+ԿԾ!AD45</f>
        <v>0</v>
      </c>
      <c r="X66" s="220"/>
    </row>
    <row r="67" spans="1:256" s="219" customFormat="1" ht="27.75" customHeight="1">
      <c r="A67" s="215" t="s">
        <v>338</v>
      </c>
      <c r="B67" s="107" t="s">
        <v>333</v>
      </c>
      <c r="C67" s="107" t="s">
        <v>295</v>
      </c>
      <c r="D67" s="107" t="s">
        <v>268</v>
      </c>
      <c r="E67" s="227" t="s">
        <v>339</v>
      </c>
      <c r="F67" s="211">
        <f>G67+H67</f>
        <v>0</v>
      </c>
      <c r="G67" s="211">
        <f>G69</f>
        <v>0</v>
      </c>
      <c r="H67" s="211">
        <f>H69</f>
        <v>0</v>
      </c>
      <c r="I67" s="211">
        <f aca="true" t="shared" si="37" ref="I67:N67">I69</f>
        <v>0</v>
      </c>
      <c r="J67" s="211">
        <f t="shared" si="37"/>
        <v>0</v>
      </c>
      <c r="K67" s="211">
        <f t="shared" si="37"/>
        <v>0</v>
      </c>
      <c r="L67" s="211">
        <f t="shared" si="37"/>
        <v>0</v>
      </c>
      <c r="M67" s="211">
        <f t="shared" si="37"/>
        <v>0</v>
      </c>
      <c r="N67" s="211">
        <f t="shared" si="37"/>
        <v>0</v>
      </c>
      <c r="O67" s="211"/>
      <c r="P67" s="211"/>
      <c r="Q67" s="211"/>
      <c r="R67" s="212">
        <f aca="true" t="shared" si="38" ref="R67:W67">R69</f>
        <v>0</v>
      </c>
      <c r="S67" s="212">
        <f t="shared" si="38"/>
        <v>0</v>
      </c>
      <c r="T67" s="212">
        <f t="shared" si="38"/>
        <v>0</v>
      </c>
      <c r="U67" s="211">
        <f t="shared" si="38"/>
        <v>0</v>
      </c>
      <c r="V67" s="211">
        <f t="shared" si="38"/>
        <v>0</v>
      </c>
      <c r="W67" s="211">
        <f t="shared" si="38"/>
        <v>0</v>
      </c>
      <c r="X67" s="220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  <c r="BZ67" s="218"/>
      <c r="CA67" s="218"/>
      <c r="CB67" s="218"/>
      <c r="CC67" s="218"/>
      <c r="CD67" s="218"/>
      <c r="CE67" s="218"/>
      <c r="CF67" s="218"/>
      <c r="CG67" s="218"/>
      <c r="CH67" s="218"/>
      <c r="CI67" s="218"/>
      <c r="CJ67" s="218"/>
      <c r="CK67" s="218"/>
      <c r="CL67" s="218"/>
      <c r="CM67" s="218"/>
      <c r="CN67" s="218"/>
      <c r="CO67" s="218"/>
      <c r="CP67" s="218"/>
      <c r="CQ67" s="218"/>
      <c r="CR67" s="218"/>
      <c r="CS67" s="218"/>
      <c r="CT67" s="218"/>
      <c r="CU67" s="218"/>
      <c r="CV67" s="218"/>
      <c r="CW67" s="218"/>
      <c r="CX67" s="218"/>
      <c r="CY67" s="218"/>
      <c r="CZ67" s="218"/>
      <c r="DA67" s="218"/>
      <c r="DB67" s="218"/>
      <c r="DC67" s="218"/>
      <c r="DD67" s="218"/>
      <c r="DE67" s="218"/>
      <c r="DF67" s="218"/>
      <c r="DG67" s="218"/>
      <c r="DH67" s="218"/>
      <c r="DI67" s="218"/>
      <c r="DJ67" s="218"/>
      <c r="DK67" s="218"/>
      <c r="DL67" s="218"/>
      <c r="DM67" s="218"/>
      <c r="DN67" s="218"/>
      <c r="DO67" s="218"/>
      <c r="DP67" s="218"/>
      <c r="DQ67" s="218"/>
      <c r="DR67" s="218"/>
      <c r="DS67" s="218"/>
      <c r="DT67" s="218"/>
      <c r="DU67" s="218"/>
      <c r="DV67" s="218"/>
      <c r="DW67" s="218"/>
      <c r="DX67" s="218"/>
      <c r="DY67" s="218"/>
      <c r="DZ67" s="218"/>
      <c r="EA67" s="218"/>
      <c r="EB67" s="218"/>
      <c r="EC67" s="218"/>
      <c r="ED67" s="218"/>
      <c r="EE67" s="218"/>
      <c r="EF67" s="218"/>
      <c r="EG67" s="218"/>
      <c r="EH67" s="218"/>
      <c r="EI67" s="218"/>
      <c r="EJ67" s="218"/>
      <c r="EK67" s="218"/>
      <c r="EL67" s="218"/>
      <c r="EM67" s="218"/>
      <c r="EN67" s="218"/>
      <c r="EO67" s="218"/>
      <c r="EP67" s="218"/>
      <c r="EQ67" s="218"/>
      <c r="ER67" s="218"/>
      <c r="ES67" s="218"/>
      <c r="ET67" s="218"/>
      <c r="EU67" s="218"/>
      <c r="EV67" s="218"/>
      <c r="EW67" s="218"/>
      <c r="EX67" s="218"/>
      <c r="EY67" s="218"/>
      <c r="EZ67" s="218"/>
      <c r="FA67" s="218"/>
      <c r="FB67" s="218"/>
      <c r="FC67" s="218"/>
      <c r="FD67" s="218"/>
      <c r="FE67" s="218"/>
      <c r="FF67" s="218"/>
      <c r="FG67" s="218"/>
      <c r="FH67" s="218"/>
      <c r="FI67" s="218"/>
      <c r="FJ67" s="218"/>
      <c r="FK67" s="218"/>
      <c r="FL67" s="218"/>
      <c r="FM67" s="218"/>
      <c r="FN67" s="218"/>
      <c r="FO67" s="218"/>
      <c r="FP67" s="218"/>
      <c r="FQ67" s="218"/>
      <c r="FR67" s="218"/>
      <c r="FS67" s="218"/>
      <c r="FT67" s="218"/>
      <c r="FU67" s="218"/>
      <c r="FV67" s="218"/>
      <c r="FW67" s="218"/>
      <c r="FX67" s="218"/>
      <c r="FY67" s="218"/>
      <c r="FZ67" s="218"/>
      <c r="GA67" s="218"/>
      <c r="GB67" s="218"/>
      <c r="GC67" s="218"/>
      <c r="GD67" s="218"/>
      <c r="GE67" s="218"/>
      <c r="GF67" s="218"/>
      <c r="GG67" s="218"/>
      <c r="GH67" s="218"/>
      <c r="GI67" s="218"/>
      <c r="GJ67" s="218"/>
      <c r="GK67" s="218"/>
      <c r="GL67" s="218"/>
      <c r="GM67" s="218"/>
      <c r="GN67" s="218"/>
      <c r="GO67" s="218"/>
      <c r="GP67" s="218"/>
      <c r="GQ67" s="218"/>
      <c r="GR67" s="218"/>
      <c r="GS67" s="218"/>
      <c r="GT67" s="218"/>
      <c r="GU67" s="218"/>
      <c r="GV67" s="218"/>
      <c r="GW67" s="218"/>
      <c r="GX67" s="218"/>
      <c r="GY67" s="218"/>
      <c r="GZ67" s="218"/>
      <c r="HA67" s="218"/>
      <c r="HB67" s="218"/>
      <c r="HC67" s="218"/>
      <c r="HD67" s="218"/>
      <c r="HE67" s="218"/>
      <c r="HF67" s="218"/>
      <c r="HG67" s="218"/>
      <c r="HH67" s="218"/>
      <c r="HI67" s="218"/>
      <c r="HJ67" s="218"/>
      <c r="HK67" s="218"/>
      <c r="HL67" s="218"/>
      <c r="HM67" s="218"/>
      <c r="HN67" s="218"/>
      <c r="HO67" s="218"/>
      <c r="HP67" s="218"/>
      <c r="HQ67" s="218"/>
      <c r="HR67" s="218"/>
      <c r="HS67" s="218"/>
      <c r="HT67" s="218"/>
      <c r="HU67" s="218"/>
      <c r="HV67" s="218"/>
      <c r="HW67" s="218"/>
      <c r="HX67" s="218"/>
      <c r="HY67" s="218"/>
      <c r="HZ67" s="218"/>
      <c r="IA67" s="218"/>
      <c r="IB67" s="218"/>
      <c r="IC67" s="218"/>
      <c r="ID67" s="218"/>
      <c r="IE67" s="218"/>
      <c r="IF67" s="218"/>
      <c r="IG67" s="218"/>
      <c r="IH67" s="218"/>
      <c r="II67" s="218"/>
      <c r="IJ67" s="218"/>
      <c r="IK67" s="218"/>
      <c r="IL67" s="218"/>
      <c r="IM67" s="218"/>
      <c r="IN67" s="218"/>
      <c r="IO67" s="218"/>
      <c r="IP67" s="218"/>
      <c r="IQ67" s="218"/>
      <c r="IR67" s="218"/>
      <c r="IS67" s="218"/>
      <c r="IT67" s="218"/>
      <c r="IU67" s="218"/>
      <c r="IV67" s="218"/>
    </row>
    <row r="68" spans="1:24" s="224" customFormat="1" ht="12.75" customHeight="1">
      <c r="A68" s="221"/>
      <c r="B68" s="222"/>
      <c r="C68" s="222"/>
      <c r="D68" s="222"/>
      <c r="E68" s="223" t="s">
        <v>273</v>
      </c>
      <c r="F68" s="179"/>
      <c r="G68" s="179"/>
      <c r="H68" s="179"/>
      <c r="I68" s="223"/>
      <c r="J68" s="223"/>
      <c r="K68" s="223"/>
      <c r="L68" s="213"/>
      <c r="M68" s="213"/>
      <c r="N68" s="213"/>
      <c r="O68" s="213"/>
      <c r="P68" s="213"/>
      <c r="Q68" s="213"/>
      <c r="R68" s="214"/>
      <c r="S68" s="214"/>
      <c r="T68" s="214"/>
      <c r="U68" s="213"/>
      <c r="V68" s="213"/>
      <c r="W68" s="213"/>
      <c r="X68" s="217"/>
    </row>
    <row r="69" spans="1:24" s="224" customFormat="1" ht="12.75" customHeight="1">
      <c r="A69" s="221" t="s">
        <v>340</v>
      </c>
      <c r="B69" s="222" t="s">
        <v>333</v>
      </c>
      <c r="C69" s="222" t="s">
        <v>295</v>
      </c>
      <c r="D69" s="222" t="s">
        <v>271</v>
      </c>
      <c r="E69" s="223" t="s">
        <v>339</v>
      </c>
      <c r="F69" s="179">
        <f>G69+H69</f>
        <v>0</v>
      </c>
      <c r="G69" s="179">
        <f>'[1]Лист3'!$M$154</f>
        <v>0</v>
      </c>
      <c r="H69" s="179">
        <f>'[1]Лист3'!$N$154</f>
        <v>0</v>
      </c>
      <c r="I69" s="92">
        <f>J69+K69</f>
        <v>0</v>
      </c>
      <c r="J69" s="92">
        <v>0</v>
      </c>
      <c r="K69" s="92">
        <v>0</v>
      </c>
      <c r="L69" s="179">
        <f>M69+N69</f>
        <v>0</v>
      </c>
      <c r="M69" s="179">
        <v>0</v>
      </c>
      <c r="N69" s="179">
        <v>0</v>
      </c>
      <c r="O69" s="179"/>
      <c r="P69" s="179"/>
      <c r="Q69" s="179"/>
      <c r="R69" s="182">
        <f>S69+T69</f>
        <v>0</v>
      </c>
      <c r="S69" s="182">
        <v>0</v>
      </c>
      <c r="T69" s="182">
        <v>0</v>
      </c>
      <c r="U69" s="179">
        <f>V69+W69</f>
        <v>0</v>
      </c>
      <c r="V69" s="179">
        <v>0</v>
      </c>
      <c r="W69" s="179">
        <v>0</v>
      </c>
      <c r="X69" s="220"/>
    </row>
    <row r="70" spans="1:256" s="219" customFormat="1" ht="27.75" customHeight="1">
      <c r="A70" s="215" t="s">
        <v>341</v>
      </c>
      <c r="B70" s="107" t="s">
        <v>333</v>
      </c>
      <c r="C70" s="107" t="s">
        <v>277</v>
      </c>
      <c r="D70" s="107" t="s">
        <v>268</v>
      </c>
      <c r="E70" s="227" t="s">
        <v>342</v>
      </c>
      <c r="F70" s="211">
        <f>G70+H70</f>
        <v>0</v>
      </c>
      <c r="G70" s="211">
        <f>G72</f>
        <v>0</v>
      </c>
      <c r="H70" s="211">
        <f>H72</f>
        <v>0</v>
      </c>
      <c r="I70" s="211">
        <f aca="true" t="shared" si="39" ref="I70:N70">I72</f>
        <v>0</v>
      </c>
      <c r="J70" s="211">
        <f t="shared" si="39"/>
        <v>0</v>
      </c>
      <c r="K70" s="211">
        <f t="shared" si="39"/>
        <v>0</v>
      </c>
      <c r="L70" s="211">
        <f t="shared" si="39"/>
        <v>0</v>
      </c>
      <c r="M70" s="211">
        <f t="shared" si="39"/>
        <v>0</v>
      </c>
      <c r="N70" s="211">
        <f t="shared" si="39"/>
        <v>0</v>
      </c>
      <c r="O70" s="211"/>
      <c r="P70" s="211"/>
      <c r="Q70" s="211"/>
      <c r="R70" s="212">
        <f aca="true" t="shared" si="40" ref="R70:W70">R72</f>
        <v>0</v>
      </c>
      <c r="S70" s="212">
        <f t="shared" si="40"/>
        <v>0</v>
      </c>
      <c r="T70" s="212">
        <f t="shared" si="40"/>
        <v>0</v>
      </c>
      <c r="U70" s="211">
        <f t="shared" si="40"/>
        <v>0</v>
      </c>
      <c r="V70" s="211">
        <f t="shared" si="40"/>
        <v>0</v>
      </c>
      <c r="W70" s="211">
        <f t="shared" si="40"/>
        <v>0</v>
      </c>
      <c r="X70" s="217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218"/>
      <c r="CJ70" s="218"/>
      <c r="CK70" s="218"/>
      <c r="CL70" s="218"/>
      <c r="CM70" s="218"/>
      <c r="CN70" s="218"/>
      <c r="CO70" s="218"/>
      <c r="CP70" s="218"/>
      <c r="CQ70" s="218"/>
      <c r="CR70" s="218"/>
      <c r="CS70" s="218"/>
      <c r="CT70" s="218"/>
      <c r="CU70" s="218"/>
      <c r="CV70" s="218"/>
      <c r="CW70" s="218"/>
      <c r="CX70" s="218"/>
      <c r="CY70" s="218"/>
      <c r="CZ70" s="218"/>
      <c r="DA70" s="218"/>
      <c r="DB70" s="218"/>
      <c r="DC70" s="218"/>
      <c r="DD70" s="218"/>
      <c r="DE70" s="218"/>
      <c r="DF70" s="218"/>
      <c r="DG70" s="218"/>
      <c r="DH70" s="218"/>
      <c r="DI70" s="218"/>
      <c r="DJ70" s="218"/>
      <c r="DK70" s="218"/>
      <c r="DL70" s="218"/>
      <c r="DM70" s="218"/>
      <c r="DN70" s="218"/>
      <c r="DO70" s="218"/>
      <c r="DP70" s="218"/>
      <c r="DQ70" s="218"/>
      <c r="DR70" s="218"/>
      <c r="DS70" s="218"/>
      <c r="DT70" s="218"/>
      <c r="DU70" s="218"/>
      <c r="DV70" s="218"/>
      <c r="DW70" s="218"/>
      <c r="DX70" s="218"/>
      <c r="DY70" s="218"/>
      <c r="DZ70" s="218"/>
      <c r="EA70" s="218"/>
      <c r="EB70" s="218"/>
      <c r="EC70" s="218"/>
      <c r="ED70" s="218"/>
      <c r="EE70" s="218"/>
      <c r="EF70" s="218"/>
      <c r="EG70" s="218"/>
      <c r="EH70" s="218"/>
      <c r="EI70" s="218"/>
      <c r="EJ70" s="218"/>
      <c r="EK70" s="218"/>
      <c r="EL70" s="218"/>
      <c r="EM70" s="218"/>
      <c r="EN70" s="218"/>
      <c r="EO70" s="218"/>
      <c r="EP70" s="218"/>
      <c r="EQ70" s="218"/>
      <c r="ER70" s="218"/>
      <c r="ES70" s="218"/>
      <c r="ET70" s="218"/>
      <c r="EU70" s="218"/>
      <c r="EV70" s="218"/>
      <c r="EW70" s="218"/>
      <c r="EX70" s="218"/>
      <c r="EY70" s="218"/>
      <c r="EZ70" s="218"/>
      <c r="FA70" s="218"/>
      <c r="FB70" s="218"/>
      <c r="FC70" s="218"/>
      <c r="FD70" s="218"/>
      <c r="FE70" s="218"/>
      <c r="FF70" s="218"/>
      <c r="FG70" s="218"/>
      <c r="FH70" s="218"/>
      <c r="FI70" s="218"/>
      <c r="FJ70" s="218"/>
      <c r="FK70" s="218"/>
      <c r="FL70" s="218"/>
      <c r="FM70" s="218"/>
      <c r="FN70" s="218"/>
      <c r="FO70" s="218"/>
      <c r="FP70" s="218"/>
      <c r="FQ70" s="218"/>
      <c r="FR70" s="218"/>
      <c r="FS70" s="218"/>
      <c r="FT70" s="218"/>
      <c r="FU70" s="218"/>
      <c r="FV70" s="218"/>
      <c r="FW70" s="218"/>
      <c r="FX70" s="218"/>
      <c r="FY70" s="218"/>
      <c r="FZ70" s="218"/>
      <c r="GA70" s="218"/>
      <c r="GB70" s="218"/>
      <c r="GC70" s="218"/>
      <c r="GD70" s="218"/>
      <c r="GE70" s="218"/>
      <c r="GF70" s="218"/>
      <c r="GG70" s="218"/>
      <c r="GH70" s="218"/>
      <c r="GI70" s="218"/>
      <c r="GJ70" s="218"/>
      <c r="GK70" s="218"/>
      <c r="GL70" s="218"/>
      <c r="GM70" s="218"/>
      <c r="GN70" s="218"/>
      <c r="GO70" s="218"/>
      <c r="GP70" s="218"/>
      <c r="GQ70" s="218"/>
      <c r="GR70" s="218"/>
      <c r="GS70" s="218"/>
      <c r="GT70" s="218"/>
      <c r="GU70" s="218"/>
      <c r="GV70" s="218"/>
      <c r="GW70" s="218"/>
      <c r="GX70" s="218"/>
      <c r="GY70" s="218"/>
      <c r="GZ70" s="218"/>
      <c r="HA70" s="218"/>
      <c r="HB70" s="218"/>
      <c r="HC70" s="218"/>
      <c r="HD70" s="218"/>
      <c r="HE70" s="218"/>
      <c r="HF70" s="218"/>
      <c r="HG70" s="218"/>
      <c r="HH70" s="218"/>
      <c r="HI70" s="218"/>
      <c r="HJ70" s="218"/>
      <c r="HK70" s="218"/>
      <c r="HL70" s="218"/>
      <c r="HM70" s="218"/>
      <c r="HN70" s="218"/>
      <c r="HO70" s="218"/>
      <c r="HP70" s="218"/>
      <c r="HQ70" s="218"/>
      <c r="HR70" s="218"/>
      <c r="HS70" s="218"/>
      <c r="HT70" s="218"/>
      <c r="HU70" s="218"/>
      <c r="HV70" s="218"/>
      <c r="HW70" s="218"/>
      <c r="HX70" s="218"/>
      <c r="HY70" s="218"/>
      <c r="HZ70" s="218"/>
      <c r="IA70" s="218"/>
      <c r="IB70" s="218"/>
      <c r="IC70" s="218"/>
      <c r="ID70" s="218"/>
      <c r="IE70" s="218"/>
      <c r="IF70" s="218"/>
      <c r="IG70" s="218"/>
      <c r="IH70" s="218"/>
      <c r="II70" s="218"/>
      <c r="IJ70" s="218"/>
      <c r="IK70" s="218"/>
      <c r="IL70" s="218"/>
      <c r="IM70" s="218"/>
      <c r="IN70" s="218"/>
      <c r="IO70" s="218"/>
      <c r="IP70" s="218"/>
      <c r="IQ70" s="218"/>
      <c r="IR70" s="218"/>
      <c r="IS70" s="218"/>
      <c r="IT70" s="218"/>
      <c r="IU70" s="218"/>
      <c r="IV70" s="218"/>
    </row>
    <row r="71" spans="1:24" s="224" customFormat="1" ht="12.75" customHeight="1">
      <c r="A71" s="221"/>
      <c r="B71" s="222"/>
      <c r="C71" s="222"/>
      <c r="D71" s="222"/>
      <c r="E71" s="223" t="s">
        <v>273</v>
      </c>
      <c r="F71" s="179"/>
      <c r="G71" s="179"/>
      <c r="H71" s="179"/>
      <c r="I71" s="223"/>
      <c r="J71" s="223"/>
      <c r="K71" s="223"/>
      <c r="L71" s="165"/>
      <c r="M71" s="165"/>
      <c r="N71" s="165"/>
      <c r="O71" s="165"/>
      <c r="P71" s="165"/>
      <c r="Q71" s="165"/>
      <c r="R71" s="164"/>
      <c r="S71" s="164"/>
      <c r="T71" s="164"/>
      <c r="U71" s="165"/>
      <c r="V71" s="165"/>
      <c r="W71" s="165"/>
      <c r="X71" s="220"/>
    </row>
    <row r="72" spans="1:24" s="224" customFormat="1" ht="12.75" customHeight="1">
      <c r="A72" s="221" t="s">
        <v>343</v>
      </c>
      <c r="B72" s="222" t="s">
        <v>333</v>
      </c>
      <c r="C72" s="222" t="s">
        <v>277</v>
      </c>
      <c r="D72" s="222" t="s">
        <v>271</v>
      </c>
      <c r="E72" s="223" t="s">
        <v>344</v>
      </c>
      <c r="F72" s="179">
        <f>G72+H72</f>
        <v>0</v>
      </c>
      <c r="G72" s="179">
        <f>'[1]Лист3'!$M$156</f>
        <v>0</v>
      </c>
      <c r="H72" s="179">
        <f>'[1]Лист3'!$N$156</f>
        <v>0</v>
      </c>
      <c r="I72" s="92">
        <f>J72+K72</f>
        <v>0</v>
      </c>
      <c r="J72" s="92">
        <v>0</v>
      </c>
      <c r="K72" s="92">
        <v>0</v>
      </c>
      <c r="L72" s="179">
        <f>M72+N72</f>
        <v>0</v>
      </c>
      <c r="M72" s="179">
        <v>0</v>
      </c>
      <c r="N72" s="179">
        <v>0</v>
      </c>
      <c r="O72" s="179"/>
      <c r="P72" s="179"/>
      <c r="Q72" s="179"/>
      <c r="R72" s="182">
        <f>S72+T72</f>
        <v>0</v>
      </c>
      <c r="S72" s="182">
        <v>0</v>
      </c>
      <c r="T72" s="182">
        <v>0</v>
      </c>
      <c r="U72" s="179">
        <f>V72+W72</f>
        <v>0</v>
      </c>
      <c r="V72" s="179">
        <v>0</v>
      </c>
      <c r="W72" s="179">
        <v>0</v>
      </c>
      <c r="X72" s="220"/>
    </row>
    <row r="73" spans="1:256" s="219" customFormat="1" ht="27.75" customHeight="1">
      <c r="A73" s="215" t="s">
        <v>345</v>
      </c>
      <c r="B73" s="107" t="s">
        <v>333</v>
      </c>
      <c r="C73" s="107" t="s">
        <v>288</v>
      </c>
      <c r="D73" s="107" t="s">
        <v>268</v>
      </c>
      <c r="E73" s="227" t="s">
        <v>346</v>
      </c>
      <c r="F73" s="211">
        <f>G73+H73</f>
        <v>5536.9</v>
      </c>
      <c r="G73" s="211">
        <f>G75</f>
        <v>5536.9</v>
      </c>
      <c r="H73" s="211">
        <f>H75</f>
        <v>0</v>
      </c>
      <c r="I73" s="211">
        <f aca="true" t="shared" si="41" ref="I73:N73">I75</f>
        <v>10159.4</v>
      </c>
      <c r="J73" s="211">
        <f t="shared" si="41"/>
        <v>10159.4</v>
      </c>
      <c r="K73" s="211">
        <f t="shared" si="41"/>
        <v>0</v>
      </c>
      <c r="L73" s="211">
        <f t="shared" si="41"/>
        <v>15206.54626</v>
      </c>
      <c r="M73" s="211">
        <f t="shared" si="41"/>
        <v>15206.54626</v>
      </c>
      <c r="N73" s="211">
        <f t="shared" si="41"/>
        <v>0</v>
      </c>
      <c r="O73" s="211"/>
      <c r="P73" s="211"/>
      <c r="Q73" s="211"/>
      <c r="R73" s="212">
        <f aca="true" t="shared" si="42" ref="R73:W73">R75</f>
        <v>0</v>
      </c>
      <c r="S73" s="212">
        <f t="shared" si="42"/>
        <v>0</v>
      </c>
      <c r="T73" s="212">
        <f t="shared" si="42"/>
        <v>0</v>
      </c>
      <c r="U73" s="211">
        <f t="shared" si="42"/>
        <v>0</v>
      </c>
      <c r="V73" s="211">
        <f t="shared" si="42"/>
        <v>0</v>
      </c>
      <c r="W73" s="211">
        <f t="shared" si="42"/>
        <v>0</v>
      </c>
      <c r="X73" s="217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18"/>
      <c r="DH73" s="218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18"/>
      <c r="DW73" s="218"/>
      <c r="DX73" s="218"/>
      <c r="DY73" s="218"/>
      <c r="DZ73" s="218"/>
      <c r="EA73" s="218"/>
      <c r="EB73" s="218"/>
      <c r="EC73" s="218"/>
      <c r="ED73" s="218"/>
      <c r="EE73" s="218"/>
      <c r="EF73" s="218"/>
      <c r="EG73" s="218"/>
      <c r="EH73" s="218"/>
      <c r="EI73" s="218"/>
      <c r="EJ73" s="218"/>
      <c r="EK73" s="218"/>
      <c r="EL73" s="218"/>
      <c r="EM73" s="218"/>
      <c r="EN73" s="218"/>
      <c r="EO73" s="218"/>
      <c r="EP73" s="218"/>
      <c r="EQ73" s="218"/>
      <c r="ER73" s="218"/>
      <c r="ES73" s="218"/>
      <c r="ET73" s="218"/>
      <c r="EU73" s="218"/>
      <c r="EV73" s="218"/>
      <c r="EW73" s="218"/>
      <c r="EX73" s="218"/>
      <c r="EY73" s="218"/>
      <c r="EZ73" s="218"/>
      <c r="FA73" s="218"/>
      <c r="FB73" s="218"/>
      <c r="FC73" s="218"/>
      <c r="FD73" s="218"/>
      <c r="FE73" s="218"/>
      <c r="FF73" s="218"/>
      <c r="FG73" s="218"/>
      <c r="FH73" s="218"/>
      <c r="FI73" s="218"/>
      <c r="FJ73" s="218"/>
      <c r="FK73" s="218"/>
      <c r="FL73" s="218"/>
      <c r="FM73" s="218"/>
      <c r="FN73" s="218"/>
      <c r="FO73" s="218"/>
      <c r="FP73" s="218"/>
      <c r="FQ73" s="218"/>
      <c r="FR73" s="218"/>
      <c r="FS73" s="218"/>
      <c r="FT73" s="218"/>
      <c r="FU73" s="218"/>
      <c r="FV73" s="218"/>
      <c r="FW73" s="218"/>
      <c r="FX73" s="218"/>
      <c r="FY73" s="218"/>
      <c r="FZ73" s="218"/>
      <c r="GA73" s="218"/>
      <c r="GB73" s="218"/>
      <c r="GC73" s="218"/>
      <c r="GD73" s="218"/>
      <c r="GE73" s="218"/>
      <c r="GF73" s="218"/>
      <c r="GG73" s="218"/>
      <c r="GH73" s="218"/>
      <c r="GI73" s="218"/>
      <c r="GJ73" s="218"/>
      <c r="GK73" s="218"/>
      <c r="GL73" s="218"/>
      <c r="GM73" s="218"/>
      <c r="GN73" s="218"/>
      <c r="GO73" s="218"/>
      <c r="GP73" s="218"/>
      <c r="GQ73" s="218"/>
      <c r="GR73" s="218"/>
      <c r="GS73" s="218"/>
      <c r="GT73" s="218"/>
      <c r="GU73" s="218"/>
      <c r="GV73" s="218"/>
      <c r="GW73" s="218"/>
      <c r="GX73" s="218"/>
      <c r="GY73" s="218"/>
      <c r="GZ73" s="218"/>
      <c r="HA73" s="218"/>
      <c r="HB73" s="218"/>
      <c r="HC73" s="218"/>
      <c r="HD73" s="218"/>
      <c r="HE73" s="218"/>
      <c r="HF73" s="218"/>
      <c r="HG73" s="218"/>
      <c r="HH73" s="218"/>
      <c r="HI73" s="218"/>
      <c r="HJ73" s="218"/>
      <c r="HK73" s="218"/>
      <c r="HL73" s="218"/>
      <c r="HM73" s="218"/>
      <c r="HN73" s="218"/>
      <c r="HO73" s="218"/>
      <c r="HP73" s="218"/>
      <c r="HQ73" s="218"/>
      <c r="HR73" s="218"/>
      <c r="HS73" s="218"/>
      <c r="HT73" s="218"/>
      <c r="HU73" s="218"/>
      <c r="HV73" s="218"/>
      <c r="HW73" s="218"/>
      <c r="HX73" s="218"/>
      <c r="HY73" s="218"/>
      <c r="HZ73" s="218"/>
      <c r="IA73" s="218"/>
      <c r="IB73" s="218"/>
      <c r="IC73" s="218"/>
      <c r="ID73" s="218"/>
      <c r="IE73" s="218"/>
      <c r="IF73" s="218"/>
      <c r="IG73" s="218"/>
      <c r="IH73" s="218"/>
      <c r="II73" s="218"/>
      <c r="IJ73" s="218"/>
      <c r="IK73" s="218"/>
      <c r="IL73" s="218"/>
      <c r="IM73" s="218"/>
      <c r="IN73" s="218"/>
      <c r="IO73" s="218"/>
      <c r="IP73" s="218"/>
      <c r="IQ73" s="218"/>
      <c r="IR73" s="218"/>
      <c r="IS73" s="218"/>
      <c r="IT73" s="218"/>
      <c r="IU73" s="218"/>
      <c r="IV73" s="218"/>
    </row>
    <row r="74" spans="1:24" s="224" customFormat="1" ht="12.75" customHeight="1">
      <c r="A74" s="221"/>
      <c r="B74" s="222"/>
      <c r="C74" s="222"/>
      <c r="D74" s="222"/>
      <c r="E74" s="223" t="s">
        <v>273</v>
      </c>
      <c r="F74" s="179"/>
      <c r="G74" s="179"/>
      <c r="H74" s="179"/>
      <c r="I74" s="223"/>
      <c r="J74" s="223"/>
      <c r="K74" s="223"/>
      <c r="L74" s="165"/>
      <c r="M74" s="165"/>
      <c r="N74" s="165"/>
      <c r="O74" s="165"/>
      <c r="P74" s="165"/>
      <c r="Q74" s="165"/>
      <c r="R74" s="164"/>
      <c r="S74" s="164"/>
      <c r="T74" s="164"/>
      <c r="U74" s="165"/>
      <c r="V74" s="165"/>
      <c r="W74" s="165"/>
      <c r="X74" s="220"/>
    </row>
    <row r="75" spans="1:24" s="224" customFormat="1" ht="23.25" customHeight="1">
      <c r="A75" s="221" t="s">
        <v>347</v>
      </c>
      <c r="B75" s="222" t="s">
        <v>333</v>
      </c>
      <c r="C75" s="222" t="s">
        <v>288</v>
      </c>
      <c r="D75" s="222" t="s">
        <v>271</v>
      </c>
      <c r="E75" s="223" t="s">
        <v>346</v>
      </c>
      <c r="F75" s="179">
        <f>G75+H75</f>
        <v>5536.9</v>
      </c>
      <c r="G75" s="179">
        <v>5536.9</v>
      </c>
      <c r="H75" s="179">
        <f>'[1]Лист3'!$N$165</f>
        <v>0</v>
      </c>
      <c r="I75" s="92">
        <f>J75+K75</f>
        <v>10159.4</v>
      </c>
      <c r="J75" s="92">
        <v>10159.4</v>
      </c>
      <c r="K75" s="92">
        <v>0</v>
      </c>
      <c r="L75" s="179">
        <f>M75+N75</f>
        <v>15206.54626</v>
      </c>
      <c r="M75" s="179">
        <f>'[3]բյուջե 2023-ծախս'!$N$57/1000</f>
        <v>15206.54626</v>
      </c>
      <c r="N75" s="179">
        <v>0</v>
      </c>
      <c r="O75" s="179"/>
      <c r="P75" s="179"/>
      <c r="Q75" s="179"/>
      <c r="R75" s="182">
        <f>S75+T75</f>
        <v>0</v>
      </c>
      <c r="S75" s="182">
        <v>0</v>
      </c>
      <c r="T75" s="182">
        <v>0</v>
      </c>
      <c r="U75" s="179">
        <f>V75+W75</f>
        <v>0</v>
      </c>
      <c r="V75" s="179"/>
      <c r="W75" s="179">
        <v>0</v>
      </c>
      <c r="X75" s="220"/>
    </row>
    <row r="76" spans="1:24" s="224" customFormat="1" ht="31.5" customHeight="1">
      <c r="A76" s="221" t="s">
        <v>348</v>
      </c>
      <c r="B76" s="222" t="s">
        <v>349</v>
      </c>
      <c r="C76" s="222" t="s">
        <v>268</v>
      </c>
      <c r="D76" s="222" t="s">
        <v>268</v>
      </c>
      <c r="E76" s="225" t="s">
        <v>350</v>
      </c>
      <c r="F76" s="211">
        <f>G76+H76</f>
        <v>32593.6</v>
      </c>
      <c r="G76" s="211">
        <f>G78+G81+G84+G87+G90+G93</f>
        <v>32152.5</v>
      </c>
      <c r="H76" s="211">
        <f>H78+H81+H84+H87+H90+H93</f>
        <v>441.1</v>
      </c>
      <c r="I76" s="211">
        <f aca="true" t="shared" si="43" ref="I76:N76">I78+I81+I84+I87+I90+I93</f>
        <v>130914.1</v>
      </c>
      <c r="J76" s="211">
        <f t="shared" si="43"/>
        <v>50678.1</v>
      </c>
      <c r="K76" s="211">
        <f t="shared" si="43"/>
        <v>80236</v>
      </c>
      <c r="L76" s="211">
        <f t="shared" si="43"/>
        <v>173103.09507671103</v>
      </c>
      <c r="M76" s="211">
        <f t="shared" si="43"/>
        <v>55603.09507671105</v>
      </c>
      <c r="N76" s="211">
        <f t="shared" si="43"/>
        <v>117500</v>
      </c>
      <c r="O76" s="211"/>
      <c r="P76" s="211"/>
      <c r="Q76" s="211"/>
      <c r="R76" s="212">
        <f aca="true" t="shared" si="44" ref="R76:W76">R78+R81+R84+R87+R90+R93</f>
        <v>182569.30350127816</v>
      </c>
      <c r="S76" s="212">
        <f t="shared" si="44"/>
        <v>62569.303501278155</v>
      </c>
      <c r="T76" s="211">
        <f t="shared" si="44"/>
        <v>120000</v>
      </c>
      <c r="U76" s="211">
        <f t="shared" si="44"/>
        <v>156147.6596274473</v>
      </c>
      <c r="V76" s="211">
        <f t="shared" si="44"/>
        <v>63647.65962744733</v>
      </c>
      <c r="W76" s="211">
        <f t="shared" si="44"/>
        <v>92500</v>
      </c>
      <c r="X76" s="220"/>
    </row>
    <row r="77" spans="1:24" s="224" customFormat="1" ht="12.75" customHeight="1">
      <c r="A77" s="221"/>
      <c r="B77" s="222"/>
      <c r="C77" s="222"/>
      <c r="D77" s="222"/>
      <c r="E77" s="223" t="s">
        <v>77</v>
      </c>
      <c r="F77" s="179"/>
      <c r="G77" s="179"/>
      <c r="H77" s="179"/>
      <c r="I77" s="179"/>
      <c r="J77" s="179"/>
      <c r="K77" s="179"/>
      <c r="L77" s="179"/>
      <c r="M77" s="179"/>
      <c r="N77" s="179"/>
      <c r="O77" s="165"/>
      <c r="P77" s="165"/>
      <c r="Q77" s="165"/>
      <c r="R77" s="182"/>
      <c r="S77" s="182"/>
      <c r="T77" s="182"/>
      <c r="U77" s="179"/>
      <c r="V77" s="179"/>
      <c r="W77" s="179"/>
      <c r="X77" s="220"/>
    </row>
    <row r="78" spans="1:256" s="219" customFormat="1" ht="27.75" customHeight="1">
      <c r="A78" s="215" t="s">
        <v>351</v>
      </c>
      <c r="B78" s="107" t="s">
        <v>349</v>
      </c>
      <c r="C78" s="107" t="s">
        <v>271</v>
      </c>
      <c r="D78" s="107" t="s">
        <v>268</v>
      </c>
      <c r="E78" s="227" t="s">
        <v>352</v>
      </c>
      <c r="F78" s="211">
        <f>F80</f>
        <v>2594</v>
      </c>
      <c r="G78" s="211">
        <f>G80</f>
        <v>2594</v>
      </c>
      <c r="H78" s="211">
        <f>-H80</f>
        <v>0</v>
      </c>
      <c r="I78" s="211">
        <f>I80</f>
        <v>12203.8</v>
      </c>
      <c r="J78" s="211">
        <f>J80</f>
        <v>12203.8</v>
      </c>
      <c r="K78" s="211">
        <f>-K80</f>
        <v>0</v>
      </c>
      <c r="L78" s="211">
        <f>M78+N78</f>
        <v>28007.752150000004</v>
      </c>
      <c r="M78" s="211">
        <f>M80</f>
        <v>18007.752150000004</v>
      </c>
      <c r="N78" s="211">
        <f>N80</f>
        <v>10000</v>
      </c>
      <c r="O78" s="211"/>
      <c r="P78" s="211"/>
      <c r="Q78" s="211"/>
      <c r="R78" s="212">
        <f>S78+T78</f>
        <v>95505.776075</v>
      </c>
      <c r="S78" s="212">
        <f>S80</f>
        <v>20505.776075</v>
      </c>
      <c r="T78" s="212">
        <f>T80</f>
        <v>75000</v>
      </c>
      <c r="U78" s="211">
        <f>V78+W78</f>
        <v>95651.362716125</v>
      </c>
      <c r="V78" s="211">
        <f>V80</f>
        <v>20651.362716125004</v>
      </c>
      <c r="W78" s="211">
        <f>W80</f>
        <v>75000</v>
      </c>
      <c r="X78" s="217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8"/>
      <c r="BQ78" s="218"/>
      <c r="BR78" s="218"/>
      <c r="BS78" s="218"/>
      <c r="BT78" s="218"/>
      <c r="BU78" s="218"/>
      <c r="BV78" s="218"/>
      <c r="BW78" s="218"/>
      <c r="BX78" s="218"/>
      <c r="BY78" s="218"/>
      <c r="BZ78" s="218"/>
      <c r="CA78" s="218"/>
      <c r="CB78" s="218"/>
      <c r="CC78" s="218"/>
      <c r="CD78" s="218"/>
      <c r="CE78" s="218"/>
      <c r="CF78" s="218"/>
      <c r="CG78" s="218"/>
      <c r="CH78" s="218"/>
      <c r="CI78" s="218"/>
      <c r="CJ78" s="218"/>
      <c r="CK78" s="218"/>
      <c r="CL78" s="218"/>
      <c r="CM78" s="218"/>
      <c r="CN78" s="218"/>
      <c r="CO78" s="218"/>
      <c r="CP78" s="218"/>
      <c r="CQ78" s="218"/>
      <c r="CR78" s="218"/>
      <c r="CS78" s="218"/>
      <c r="CT78" s="218"/>
      <c r="CU78" s="218"/>
      <c r="CV78" s="218"/>
      <c r="CW78" s="218"/>
      <c r="CX78" s="218"/>
      <c r="CY78" s="218"/>
      <c r="CZ78" s="218"/>
      <c r="DA78" s="218"/>
      <c r="DB78" s="218"/>
      <c r="DC78" s="218"/>
      <c r="DD78" s="218"/>
      <c r="DE78" s="218"/>
      <c r="DF78" s="218"/>
      <c r="DG78" s="218"/>
      <c r="DH78" s="218"/>
      <c r="DI78" s="218"/>
      <c r="DJ78" s="218"/>
      <c r="DK78" s="218"/>
      <c r="DL78" s="218"/>
      <c r="DM78" s="218"/>
      <c r="DN78" s="218"/>
      <c r="DO78" s="218"/>
      <c r="DP78" s="218"/>
      <c r="DQ78" s="218"/>
      <c r="DR78" s="218"/>
      <c r="DS78" s="218"/>
      <c r="DT78" s="218"/>
      <c r="DU78" s="218"/>
      <c r="DV78" s="218"/>
      <c r="DW78" s="218"/>
      <c r="DX78" s="218"/>
      <c r="DY78" s="218"/>
      <c r="DZ78" s="218"/>
      <c r="EA78" s="218"/>
      <c r="EB78" s="218"/>
      <c r="EC78" s="218"/>
      <c r="ED78" s="218"/>
      <c r="EE78" s="218"/>
      <c r="EF78" s="218"/>
      <c r="EG78" s="218"/>
      <c r="EH78" s="218"/>
      <c r="EI78" s="218"/>
      <c r="EJ78" s="218"/>
      <c r="EK78" s="218"/>
      <c r="EL78" s="218"/>
      <c r="EM78" s="218"/>
      <c r="EN78" s="218"/>
      <c r="EO78" s="218"/>
      <c r="EP78" s="218"/>
      <c r="EQ78" s="218"/>
      <c r="ER78" s="218"/>
      <c r="ES78" s="218"/>
      <c r="ET78" s="218"/>
      <c r="EU78" s="218"/>
      <c r="EV78" s="218"/>
      <c r="EW78" s="218"/>
      <c r="EX78" s="218"/>
      <c r="EY78" s="218"/>
      <c r="EZ78" s="218"/>
      <c r="FA78" s="218"/>
      <c r="FB78" s="218"/>
      <c r="FC78" s="218"/>
      <c r="FD78" s="218"/>
      <c r="FE78" s="218"/>
      <c r="FF78" s="218"/>
      <c r="FG78" s="218"/>
      <c r="FH78" s="218"/>
      <c r="FI78" s="218"/>
      <c r="FJ78" s="218"/>
      <c r="FK78" s="218"/>
      <c r="FL78" s="218"/>
      <c r="FM78" s="218"/>
      <c r="FN78" s="218"/>
      <c r="FO78" s="218"/>
      <c r="FP78" s="218"/>
      <c r="FQ78" s="218"/>
      <c r="FR78" s="218"/>
      <c r="FS78" s="218"/>
      <c r="FT78" s="218"/>
      <c r="FU78" s="218"/>
      <c r="FV78" s="218"/>
      <c r="FW78" s="218"/>
      <c r="FX78" s="218"/>
      <c r="FY78" s="218"/>
      <c r="FZ78" s="218"/>
      <c r="GA78" s="218"/>
      <c r="GB78" s="218"/>
      <c r="GC78" s="218"/>
      <c r="GD78" s="218"/>
      <c r="GE78" s="218"/>
      <c r="GF78" s="218"/>
      <c r="GG78" s="218"/>
      <c r="GH78" s="218"/>
      <c r="GI78" s="218"/>
      <c r="GJ78" s="218"/>
      <c r="GK78" s="218"/>
      <c r="GL78" s="218"/>
      <c r="GM78" s="218"/>
      <c r="GN78" s="218"/>
      <c r="GO78" s="218"/>
      <c r="GP78" s="218"/>
      <c r="GQ78" s="218"/>
      <c r="GR78" s="218"/>
      <c r="GS78" s="218"/>
      <c r="GT78" s="218"/>
      <c r="GU78" s="218"/>
      <c r="GV78" s="218"/>
      <c r="GW78" s="218"/>
      <c r="GX78" s="218"/>
      <c r="GY78" s="218"/>
      <c r="GZ78" s="218"/>
      <c r="HA78" s="218"/>
      <c r="HB78" s="218"/>
      <c r="HC78" s="218"/>
      <c r="HD78" s="218"/>
      <c r="HE78" s="218"/>
      <c r="HF78" s="218"/>
      <c r="HG78" s="218"/>
      <c r="HH78" s="218"/>
      <c r="HI78" s="218"/>
      <c r="HJ78" s="218"/>
      <c r="HK78" s="218"/>
      <c r="HL78" s="218"/>
      <c r="HM78" s="218"/>
      <c r="HN78" s="218"/>
      <c r="HO78" s="218"/>
      <c r="HP78" s="218"/>
      <c r="HQ78" s="218"/>
      <c r="HR78" s="218"/>
      <c r="HS78" s="218"/>
      <c r="HT78" s="218"/>
      <c r="HU78" s="218"/>
      <c r="HV78" s="218"/>
      <c r="HW78" s="218"/>
      <c r="HX78" s="218"/>
      <c r="HY78" s="218"/>
      <c r="HZ78" s="218"/>
      <c r="IA78" s="218"/>
      <c r="IB78" s="218"/>
      <c r="IC78" s="218"/>
      <c r="ID78" s="218"/>
      <c r="IE78" s="218"/>
      <c r="IF78" s="218"/>
      <c r="IG78" s="218"/>
      <c r="IH78" s="218"/>
      <c r="II78" s="218"/>
      <c r="IJ78" s="218"/>
      <c r="IK78" s="218"/>
      <c r="IL78" s="218"/>
      <c r="IM78" s="218"/>
      <c r="IN78" s="218"/>
      <c r="IO78" s="218"/>
      <c r="IP78" s="218"/>
      <c r="IQ78" s="218"/>
      <c r="IR78" s="218"/>
      <c r="IS78" s="218"/>
      <c r="IT78" s="218"/>
      <c r="IU78" s="218"/>
      <c r="IV78" s="218"/>
    </row>
    <row r="79" spans="1:24" s="224" customFormat="1" ht="12.75" customHeight="1">
      <c r="A79" s="221"/>
      <c r="B79" s="222"/>
      <c r="C79" s="222"/>
      <c r="D79" s="222"/>
      <c r="E79" s="223" t="s">
        <v>273</v>
      </c>
      <c r="F79" s="179"/>
      <c r="G79" s="179"/>
      <c r="H79" s="179"/>
      <c r="I79" s="223"/>
      <c r="J79" s="223"/>
      <c r="K79" s="223"/>
      <c r="L79" s="165"/>
      <c r="M79" s="165"/>
      <c r="N79" s="165"/>
      <c r="O79" s="165"/>
      <c r="P79" s="165"/>
      <c r="Q79" s="165"/>
      <c r="R79" s="164"/>
      <c r="S79" s="164"/>
      <c r="T79" s="164"/>
      <c r="U79" s="165"/>
      <c r="V79" s="165"/>
      <c r="W79" s="165"/>
      <c r="X79" s="220"/>
    </row>
    <row r="80" spans="1:24" s="224" customFormat="1" ht="12.75" customHeight="1">
      <c r="A80" s="221" t="s">
        <v>353</v>
      </c>
      <c r="B80" s="222" t="s">
        <v>349</v>
      </c>
      <c r="C80" s="222" t="s">
        <v>271</v>
      </c>
      <c r="D80" s="222" t="s">
        <v>271</v>
      </c>
      <c r="E80" s="223" t="s">
        <v>352</v>
      </c>
      <c r="F80" s="179">
        <f>G80+H80</f>
        <v>2594</v>
      </c>
      <c r="G80" s="179">
        <v>2594</v>
      </c>
      <c r="H80" s="179">
        <f>'[1]Лист3'!$N$168</f>
        <v>0</v>
      </c>
      <c r="I80" s="92">
        <f>J80+K80</f>
        <v>12203.8</v>
      </c>
      <c r="J80" s="92">
        <v>12203.8</v>
      </c>
      <c r="K80" s="92">
        <v>0</v>
      </c>
      <c r="L80" s="179">
        <f>M80+N80</f>
        <v>28007.752150000004</v>
      </c>
      <c r="M80" s="179">
        <f>'[3]բյուջե 2023-ծախս'!$N$58/1000</f>
        <v>18007.752150000004</v>
      </c>
      <c r="N80" s="179">
        <f>ԿԾ!P45+ԿԾ!Q45</f>
        <v>10000</v>
      </c>
      <c r="O80" s="179"/>
      <c r="P80" s="179"/>
      <c r="Q80" s="179"/>
      <c r="R80" s="182">
        <f>S80+T80</f>
        <v>95505.776075</v>
      </c>
      <c r="S80" s="182">
        <f>8!T330</f>
        <v>20505.776075</v>
      </c>
      <c r="T80" s="182">
        <f>ԿԾ!P51+ԿԾ!Q51</f>
        <v>75000</v>
      </c>
      <c r="U80" s="179">
        <f>V80+W80</f>
        <v>95651.362716125</v>
      </c>
      <c r="V80" s="179">
        <f>8!W330</f>
        <v>20651.362716125004</v>
      </c>
      <c r="W80" s="179">
        <f>ԿԾ!P56+ԿԾ!Q56</f>
        <v>75000</v>
      </c>
      <c r="X80" s="220"/>
    </row>
    <row r="81" spans="1:24" s="224" customFormat="1" ht="12.75" customHeight="1">
      <c r="A81" s="221">
        <v>2620</v>
      </c>
      <c r="B81" s="222" t="s">
        <v>349</v>
      </c>
      <c r="C81" s="222">
        <v>2</v>
      </c>
      <c r="D81" s="222">
        <v>0</v>
      </c>
      <c r="E81" s="234" t="s">
        <v>866</v>
      </c>
      <c r="F81" s="211">
        <f>F83</f>
        <v>4392.2</v>
      </c>
      <c r="G81" s="211">
        <f>G83</f>
        <v>4392.2</v>
      </c>
      <c r="H81" s="211">
        <f>H83</f>
        <v>0</v>
      </c>
      <c r="I81" s="211">
        <f aca="true" t="shared" si="45" ref="I81:N81">I83</f>
        <v>86864.8</v>
      </c>
      <c r="J81" s="211">
        <f t="shared" si="45"/>
        <v>8628.8</v>
      </c>
      <c r="K81" s="211">
        <f t="shared" si="45"/>
        <v>78236</v>
      </c>
      <c r="L81" s="211">
        <f t="shared" si="45"/>
        <v>4000</v>
      </c>
      <c r="M81" s="211">
        <f t="shared" si="45"/>
        <v>4000</v>
      </c>
      <c r="N81" s="211">
        <f t="shared" si="45"/>
        <v>0</v>
      </c>
      <c r="O81" s="211"/>
      <c r="P81" s="211"/>
      <c r="Q81" s="211"/>
      <c r="R81" s="212">
        <f aca="true" t="shared" si="46" ref="R81:W81">R83</f>
        <v>7277.666666666666</v>
      </c>
      <c r="S81" s="212">
        <f t="shared" si="46"/>
        <v>7277.666666666666</v>
      </c>
      <c r="T81" s="212">
        <f t="shared" si="46"/>
        <v>0</v>
      </c>
      <c r="U81" s="211">
        <f t="shared" si="46"/>
        <v>7386.831666666666</v>
      </c>
      <c r="V81" s="211">
        <f t="shared" si="46"/>
        <v>7386.831666666666</v>
      </c>
      <c r="W81" s="211">
        <f t="shared" si="46"/>
        <v>0</v>
      </c>
      <c r="X81" s="220"/>
    </row>
    <row r="82" spans="1:24" s="224" customFormat="1" ht="12.75" customHeight="1">
      <c r="A82" s="221"/>
      <c r="B82" s="222"/>
      <c r="C82" s="222"/>
      <c r="D82" s="222"/>
      <c r="E82" s="223" t="s">
        <v>867</v>
      </c>
      <c r="F82" s="179"/>
      <c r="G82" s="179"/>
      <c r="H82" s="179"/>
      <c r="I82" s="223"/>
      <c r="J82" s="223"/>
      <c r="K82" s="223"/>
      <c r="L82" s="165"/>
      <c r="M82" s="165"/>
      <c r="N82" s="165"/>
      <c r="O82" s="165"/>
      <c r="P82" s="165"/>
      <c r="Q82" s="165"/>
      <c r="R82" s="164"/>
      <c r="S82" s="164"/>
      <c r="T82" s="164"/>
      <c r="U82" s="165"/>
      <c r="V82" s="165"/>
      <c r="W82" s="165"/>
      <c r="X82" s="220"/>
    </row>
    <row r="83" spans="1:24" s="224" customFormat="1" ht="12.75" customHeight="1">
      <c r="A83" s="221">
        <v>2621</v>
      </c>
      <c r="B83" s="222" t="s">
        <v>349</v>
      </c>
      <c r="C83" s="222">
        <v>2</v>
      </c>
      <c r="D83" s="222">
        <v>1</v>
      </c>
      <c r="E83" s="223" t="s">
        <v>868</v>
      </c>
      <c r="F83" s="179">
        <f>G83+H83</f>
        <v>4392.2</v>
      </c>
      <c r="G83" s="179">
        <v>4392.2</v>
      </c>
      <c r="H83" s="179">
        <v>0</v>
      </c>
      <c r="I83" s="92">
        <f>J83+K83</f>
        <v>86864.8</v>
      </c>
      <c r="J83" s="92">
        <v>8628.8</v>
      </c>
      <c r="K83" s="92">
        <v>78236</v>
      </c>
      <c r="L83" s="179">
        <f>M83+N83</f>
        <v>4000</v>
      </c>
      <c r="M83" s="179">
        <f>('[3]բյուջե 2023-ծախս'!$P$57+'[3]բյուջե 2023-ծախս'!$N$61)/1000</f>
        <v>4000</v>
      </c>
      <c r="N83" s="179">
        <v>0</v>
      </c>
      <c r="O83" s="179"/>
      <c r="P83" s="179"/>
      <c r="Q83" s="179"/>
      <c r="R83" s="182">
        <f>S83+T83</f>
        <v>7277.666666666666</v>
      </c>
      <c r="S83" s="182">
        <f>8!T339</f>
        <v>7277.666666666666</v>
      </c>
      <c r="T83" s="182">
        <v>0</v>
      </c>
      <c r="U83" s="179">
        <f>V83+W83</f>
        <v>7386.831666666666</v>
      </c>
      <c r="V83" s="179">
        <f>8!W339</f>
        <v>7386.831666666666</v>
      </c>
      <c r="W83" s="179">
        <v>0</v>
      </c>
      <c r="X83" s="220"/>
    </row>
    <row r="84" spans="1:24" s="232" customFormat="1" ht="12.75" customHeight="1">
      <c r="A84" s="235">
        <v>2630</v>
      </c>
      <c r="B84" s="236" t="s">
        <v>349</v>
      </c>
      <c r="C84" s="236">
        <v>3</v>
      </c>
      <c r="D84" s="236">
        <v>0</v>
      </c>
      <c r="E84" s="237" t="s">
        <v>869</v>
      </c>
      <c r="F84" s="211">
        <f>G84+H84</f>
        <v>2449.5</v>
      </c>
      <c r="G84" s="211">
        <f>G86</f>
        <v>2449.5</v>
      </c>
      <c r="H84" s="211">
        <f>H86</f>
        <v>0</v>
      </c>
      <c r="I84" s="211">
        <f aca="true" t="shared" si="47" ref="I84:N84">I86</f>
        <v>3533.4</v>
      </c>
      <c r="J84" s="211">
        <f t="shared" si="47"/>
        <v>3533.4</v>
      </c>
      <c r="K84" s="211">
        <f t="shared" si="47"/>
        <v>0</v>
      </c>
      <c r="L84" s="211">
        <f t="shared" si="47"/>
        <v>4401.894969999999</v>
      </c>
      <c r="M84" s="211">
        <f t="shared" si="47"/>
        <v>4401.894969999999</v>
      </c>
      <c r="N84" s="211">
        <f t="shared" si="47"/>
        <v>0</v>
      </c>
      <c r="O84" s="211"/>
      <c r="P84" s="211"/>
      <c r="Q84" s="211"/>
      <c r="R84" s="212">
        <f aca="true" t="shared" si="48" ref="R84:W84">R86</f>
        <v>5300.478323333333</v>
      </c>
      <c r="S84" s="212">
        <f t="shared" si="48"/>
        <v>5300.478323333333</v>
      </c>
      <c r="T84" s="212">
        <f t="shared" si="48"/>
        <v>0</v>
      </c>
      <c r="U84" s="211">
        <f t="shared" si="48"/>
        <v>5681.802071833334</v>
      </c>
      <c r="V84" s="211">
        <f t="shared" si="48"/>
        <v>5681.802071833334</v>
      </c>
      <c r="W84" s="211">
        <f t="shared" si="48"/>
        <v>0</v>
      </c>
      <c r="X84" s="231"/>
    </row>
    <row r="85" spans="1:24" s="224" customFormat="1" ht="12.75" customHeight="1">
      <c r="A85" s="221"/>
      <c r="B85" s="222"/>
      <c r="C85" s="222"/>
      <c r="D85" s="222"/>
      <c r="E85" s="223" t="s">
        <v>867</v>
      </c>
      <c r="F85" s="179"/>
      <c r="G85" s="179"/>
      <c r="H85" s="179"/>
      <c r="I85" s="223"/>
      <c r="J85" s="223"/>
      <c r="K85" s="223"/>
      <c r="L85" s="165"/>
      <c r="M85" s="165"/>
      <c r="N85" s="165"/>
      <c r="O85" s="165"/>
      <c r="P85" s="165"/>
      <c r="Q85" s="165"/>
      <c r="R85" s="164"/>
      <c r="S85" s="164"/>
      <c r="T85" s="164"/>
      <c r="U85" s="165"/>
      <c r="V85" s="165"/>
      <c r="W85" s="165"/>
      <c r="X85" s="220"/>
    </row>
    <row r="86" spans="1:24" s="224" customFormat="1" ht="12.75" customHeight="1">
      <c r="A86" s="221">
        <v>2631</v>
      </c>
      <c r="B86" s="107" t="s">
        <v>349</v>
      </c>
      <c r="C86" s="107">
        <v>3</v>
      </c>
      <c r="D86" s="107">
        <v>1</v>
      </c>
      <c r="E86" s="223" t="s">
        <v>869</v>
      </c>
      <c r="F86" s="179">
        <f>G86+H86</f>
        <v>2449.5</v>
      </c>
      <c r="G86" s="179">
        <v>2449.5</v>
      </c>
      <c r="H86" s="179">
        <f>'[1]Лист3'!$N$176</f>
        <v>0</v>
      </c>
      <c r="I86" s="92">
        <f>J86+K86</f>
        <v>3533.4</v>
      </c>
      <c r="J86" s="92">
        <v>3533.4</v>
      </c>
      <c r="K86" s="92">
        <v>0</v>
      </c>
      <c r="L86" s="179">
        <f>M86+N86</f>
        <v>4401.894969999999</v>
      </c>
      <c r="M86" s="179">
        <f>'[3]բյուջե 2023-ծախս'!$N$59/1000</f>
        <v>4401.894969999999</v>
      </c>
      <c r="N86" s="179">
        <v>0</v>
      </c>
      <c r="O86" s="179"/>
      <c r="P86" s="179"/>
      <c r="Q86" s="179"/>
      <c r="R86" s="182">
        <f>S86+T86</f>
        <v>5300.478323333333</v>
      </c>
      <c r="S86" s="182">
        <f>8!T349</f>
        <v>5300.478323333333</v>
      </c>
      <c r="T86" s="182">
        <v>0</v>
      </c>
      <c r="U86" s="179">
        <f>V86+W86</f>
        <v>5681.802071833334</v>
      </c>
      <c r="V86" s="179">
        <f>8!W349</f>
        <v>5681.802071833334</v>
      </c>
      <c r="W86" s="179">
        <v>0</v>
      </c>
      <c r="X86" s="220"/>
    </row>
    <row r="87" spans="1:256" s="219" customFormat="1" ht="26.25" customHeight="1">
      <c r="A87" s="215" t="s">
        <v>354</v>
      </c>
      <c r="B87" s="107" t="s">
        <v>349</v>
      </c>
      <c r="C87" s="107" t="s">
        <v>311</v>
      </c>
      <c r="D87" s="107" t="s">
        <v>268</v>
      </c>
      <c r="E87" s="227" t="s">
        <v>355</v>
      </c>
      <c r="F87" s="211">
        <f>G87+H87</f>
        <v>23157.899999999998</v>
      </c>
      <c r="G87" s="211">
        <f>G89</f>
        <v>22716.8</v>
      </c>
      <c r="H87" s="211">
        <f>H89</f>
        <v>441.1</v>
      </c>
      <c r="I87" s="211">
        <f aca="true" t="shared" si="49" ref="I87:N87">I89</f>
        <v>28312.1</v>
      </c>
      <c r="J87" s="211">
        <f t="shared" si="49"/>
        <v>26312.1</v>
      </c>
      <c r="K87" s="211">
        <f t="shared" si="49"/>
        <v>2000</v>
      </c>
      <c r="L87" s="211">
        <f t="shared" si="49"/>
        <v>109193.44795671104</v>
      </c>
      <c r="M87" s="211">
        <f t="shared" si="49"/>
        <v>29193.447956711043</v>
      </c>
      <c r="N87" s="211">
        <f t="shared" si="49"/>
        <v>80000</v>
      </c>
      <c r="O87" s="211"/>
      <c r="P87" s="211"/>
      <c r="Q87" s="211"/>
      <c r="R87" s="212">
        <f aca="true" t="shared" si="50" ref="R87:W87">R89</f>
        <v>46985.38243627815</v>
      </c>
      <c r="S87" s="212">
        <f t="shared" si="50"/>
        <v>29485.382436278152</v>
      </c>
      <c r="T87" s="212">
        <f t="shared" si="50"/>
        <v>17500</v>
      </c>
      <c r="U87" s="211">
        <f t="shared" si="50"/>
        <v>47427.66317282232</v>
      </c>
      <c r="V87" s="211">
        <f t="shared" si="50"/>
        <v>29927.663172822322</v>
      </c>
      <c r="W87" s="211">
        <f t="shared" si="50"/>
        <v>17500</v>
      </c>
      <c r="X87" s="217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8"/>
      <c r="BC87" s="218"/>
      <c r="BD87" s="218"/>
      <c r="BE87" s="218"/>
      <c r="BF87" s="218"/>
      <c r="BG87" s="218"/>
      <c r="BH87" s="218"/>
      <c r="BI87" s="218"/>
      <c r="BJ87" s="218"/>
      <c r="BK87" s="218"/>
      <c r="BL87" s="218"/>
      <c r="BM87" s="218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  <c r="BZ87" s="218"/>
      <c r="CA87" s="218"/>
      <c r="CB87" s="218"/>
      <c r="CC87" s="218"/>
      <c r="CD87" s="218"/>
      <c r="CE87" s="218"/>
      <c r="CF87" s="218"/>
      <c r="CG87" s="218"/>
      <c r="CH87" s="218"/>
      <c r="CI87" s="218"/>
      <c r="CJ87" s="218"/>
      <c r="CK87" s="218"/>
      <c r="CL87" s="218"/>
      <c r="CM87" s="218"/>
      <c r="CN87" s="218"/>
      <c r="CO87" s="218"/>
      <c r="CP87" s="218"/>
      <c r="CQ87" s="218"/>
      <c r="CR87" s="218"/>
      <c r="CS87" s="218"/>
      <c r="CT87" s="218"/>
      <c r="CU87" s="218"/>
      <c r="CV87" s="218"/>
      <c r="CW87" s="218"/>
      <c r="CX87" s="218"/>
      <c r="CY87" s="218"/>
      <c r="CZ87" s="218"/>
      <c r="DA87" s="218"/>
      <c r="DB87" s="218"/>
      <c r="DC87" s="218"/>
      <c r="DD87" s="218"/>
      <c r="DE87" s="218"/>
      <c r="DF87" s="218"/>
      <c r="DG87" s="218"/>
      <c r="DH87" s="218"/>
      <c r="DI87" s="218"/>
      <c r="DJ87" s="218"/>
      <c r="DK87" s="218"/>
      <c r="DL87" s="218"/>
      <c r="DM87" s="218"/>
      <c r="DN87" s="218"/>
      <c r="DO87" s="218"/>
      <c r="DP87" s="218"/>
      <c r="DQ87" s="218"/>
      <c r="DR87" s="218"/>
      <c r="DS87" s="218"/>
      <c r="DT87" s="218"/>
      <c r="DU87" s="218"/>
      <c r="DV87" s="218"/>
      <c r="DW87" s="218"/>
      <c r="DX87" s="218"/>
      <c r="DY87" s="218"/>
      <c r="DZ87" s="218"/>
      <c r="EA87" s="218"/>
      <c r="EB87" s="218"/>
      <c r="EC87" s="218"/>
      <c r="ED87" s="218"/>
      <c r="EE87" s="218"/>
      <c r="EF87" s="218"/>
      <c r="EG87" s="218"/>
      <c r="EH87" s="218"/>
      <c r="EI87" s="218"/>
      <c r="EJ87" s="218"/>
      <c r="EK87" s="218"/>
      <c r="EL87" s="218"/>
      <c r="EM87" s="218"/>
      <c r="EN87" s="218"/>
      <c r="EO87" s="218"/>
      <c r="EP87" s="218"/>
      <c r="EQ87" s="218"/>
      <c r="ER87" s="218"/>
      <c r="ES87" s="218"/>
      <c r="ET87" s="218"/>
      <c r="EU87" s="218"/>
      <c r="EV87" s="218"/>
      <c r="EW87" s="218"/>
      <c r="EX87" s="218"/>
      <c r="EY87" s="218"/>
      <c r="EZ87" s="218"/>
      <c r="FA87" s="218"/>
      <c r="FB87" s="218"/>
      <c r="FC87" s="218"/>
      <c r="FD87" s="218"/>
      <c r="FE87" s="218"/>
      <c r="FF87" s="218"/>
      <c r="FG87" s="218"/>
      <c r="FH87" s="218"/>
      <c r="FI87" s="218"/>
      <c r="FJ87" s="218"/>
      <c r="FK87" s="218"/>
      <c r="FL87" s="218"/>
      <c r="FM87" s="218"/>
      <c r="FN87" s="218"/>
      <c r="FO87" s="218"/>
      <c r="FP87" s="218"/>
      <c r="FQ87" s="218"/>
      <c r="FR87" s="218"/>
      <c r="FS87" s="218"/>
      <c r="FT87" s="218"/>
      <c r="FU87" s="218"/>
      <c r="FV87" s="218"/>
      <c r="FW87" s="218"/>
      <c r="FX87" s="218"/>
      <c r="FY87" s="218"/>
      <c r="FZ87" s="218"/>
      <c r="GA87" s="218"/>
      <c r="GB87" s="218"/>
      <c r="GC87" s="218"/>
      <c r="GD87" s="218"/>
      <c r="GE87" s="218"/>
      <c r="GF87" s="218"/>
      <c r="GG87" s="218"/>
      <c r="GH87" s="218"/>
      <c r="GI87" s="218"/>
      <c r="GJ87" s="218"/>
      <c r="GK87" s="218"/>
      <c r="GL87" s="218"/>
      <c r="GM87" s="218"/>
      <c r="GN87" s="218"/>
      <c r="GO87" s="218"/>
      <c r="GP87" s="218"/>
      <c r="GQ87" s="218"/>
      <c r="GR87" s="218"/>
      <c r="GS87" s="218"/>
      <c r="GT87" s="218"/>
      <c r="GU87" s="218"/>
      <c r="GV87" s="218"/>
      <c r="GW87" s="218"/>
      <c r="GX87" s="218"/>
      <c r="GY87" s="218"/>
      <c r="GZ87" s="218"/>
      <c r="HA87" s="218"/>
      <c r="HB87" s="218"/>
      <c r="HC87" s="218"/>
      <c r="HD87" s="218"/>
      <c r="HE87" s="218"/>
      <c r="HF87" s="218"/>
      <c r="HG87" s="218"/>
      <c r="HH87" s="218"/>
      <c r="HI87" s="218"/>
      <c r="HJ87" s="218"/>
      <c r="HK87" s="218"/>
      <c r="HL87" s="218"/>
      <c r="HM87" s="218"/>
      <c r="HN87" s="218"/>
      <c r="HO87" s="218"/>
      <c r="HP87" s="218"/>
      <c r="HQ87" s="218"/>
      <c r="HR87" s="218"/>
      <c r="HS87" s="218"/>
      <c r="HT87" s="218"/>
      <c r="HU87" s="218"/>
      <c r="HV87" s="218"/>
      <c r="HW87" s="218"/>
      <c r="HX87" s="218"/>
      <c r="HY87" s="218"/>
      <c r="HZ87" s="218"/>
      <c r="IA87" s="218"/>
      <c r="IB87" s="218"/>
      <c r="IC87" s="218"/>
      <c r="ID87" s="218"/>
      <c r="IE87" s="218"/>
      <c r="IF87" s="218"/>
      <c r="IG87" s="218"/>
      <c r="IH87" s="218"/>
      <c r="II87" s="218"/>
      <c r="IJ87" s="218"/>
      <c r="IK87" s="218"/>
      <c r="IL87" s="218"/>
      <c r="IM87" s="218"/>
      <c r="IN87" s="218"/>
      <c r="IO87" s="218"/>
      <c r="IP87" s="218"/>
      <c r="IQ87" s="218"/>
      <c r="IR87" s="218"/>
      <c r="IS87" s="218"/>
      <c r="IT87" s="218"/>
      <c r="IU87" s="218"/>
      <c r="IV87" s="218"/>
    </row>
    <row r="88" spans="1:24" s="224" customFormat="1" ht="12.75" customHeight="1">
      <c r="A88" s="221"/>
      <c r="B88" s="222"/>
      <c r="C88" s="222"/>
      <c r="D88" s="222"/>
      <c r="E88" s="223" t="s">
        <v>273</v>
      </c>
      <c r="F88" s="179"/>
      <c r="G88" s="179"/>
      <c r="H88" s="179"/>
      <c r="I88" s="223"/>
      <c r="J88" s="223"/>
      <c r="K88" s="223"/>
      <c r="L88" s="165"/>
      <c r="M88" s="165"/>
      <c r="N88" s="165"/>
      <c r="O88" s="165"/>
      <c r="P88" s="165"/>
      <c r="Q88" s="165"/>
      <c r="R88" s="164"/>
      <c r="S88" s="164"/>
      <c r="T88" s="164"/>
      <c r="U88" s="165"/>
      <c r="V88" s="165"/>
      <c r="W88" s="165"/>
      <c r="X88" s="220"/>
    </row>
    <row r="89" spans="1:24" s="224" customFormat="1" ht="12.75" customHeight="1">
      <c r="A89" s="221" t="s">
        <v>356</v>
      </c>
      <c r="B89" s="222" t="s">
        <v>349</v>
      </c>
      <c r="C89" s="222" t="s">
        <v>311</v>
      </c>
      <c r="D89" s="222" t="s">
        <v>271</v>
      </c>
      <c r="E89" s="223" t="s">
        <v>355</v>
      </c>
      <c r="F89" s="179">
        <f>G89+H89</f>
        <v>23157.899999999998</v>
      </c>
      <c r="G89" s="179">
        <v>22716.8</v>
      </c>
      <c r="H89" s="179">
        <v>441.1</v>
      </c>
      <c r="I89" s="92">
        <f>J89+K89</f>
        <v>28312.1</v>
      </c>
      <c r="J89" s="92">
        <v>26312.1</v>
      </c>
      <c r="K89" s="92">
        <v>2000</v>
      </c>
      <c r="L89" s="179">
        <f>M89+N89</f>
        <v>109193.44795671104</v>
      </c>
      <c r="M89" s="179">
        <f>('[3]բյուջե 2023-ծախս'!$N$60+'[3]բյուջե 2023-ծախս'!$P$56)/1000</f>
        <v>29193.447956711043</v>
      </c>
      <c r="N89" s="179">
        <f>ԿԾ!R45+ԿԾ!S45</f>
        <v>80000</v>
      </c>
      <c r="O89" s="179"/>
      <c r="P89" s="179"/>
      <c r="Q89" s="179"/>
      <c r="R89" s="182">
        <f>S89+T89</f>
        <v>46985.38243627815</v>
      </c>
      <c r="S89" s="182">
        <f>M89+M89*0.01</f>
        <v>29485.382436278152</v>
      </c>
      <c r="T89" s="182">
        <f>ԿԾ!R51+ԿԾ!S51</f>
        <v>17500</v>
      </c>
      <c r="U89" s="179">
        <f>V89+W89</f>
        <v>47427.66317282232</v>
      </c>
      <c r="V89" s="179">
        <f>8!W360</f>
        <v>29927.663172822322</v>
      </c>
      <c r="W89" s="179">
        <f>ԿԾ!R56+ԿԾ!S56</f>
        <v>17500</v>
      </c>
      <c r="X89" s="220"/>
    </row>
    <row r="90" spans="1:256" s="219" customFormat="1" ht="41.25" customHeight="1">
      <c r="A90" s="215" t="s">
        <v>357</v>
      </c>
      <c r="B90" s="107" t="s">
        <v>349</v>
      </c>
      <c r="C90" s="107" t="s">
        <v>284</v>
      </c>
      <c r="D90" s="107" t="s">
        <v>268</v>
      </c>
      <c r="E90" s="227" t="s">
        <v>358</v>
      </c>
      <c r="F90" s="211">
        <f>G90+H90</f>
        <v>0</v>
      </c>
      <c r="G90" s="211">
        <f>G92</f>
        <v>0</v>
      </c>
      <c r="H90" s="211">
        <f>H92</f>
        <v>0</v>
      </c>
      <c r="I90" s="211">
        <f aca="true" t="shared" si="51" ref="I90:N90">I92</f>
        <v>0</v>
      </c>
      <c r="J90" s="211">
        <f t="shared" si="51"/>
        <v>0</v>
      </c>
      <c r="K90" s="211">
        <f t="shared" si="51"/>
        <v>0</v>
      </c>
      <c r="L90" s="211">
        <f t="shared" si="51"/>
        <v>0</v>
      </c>
      <c r="M90" s="211">
        <f t="shared" si="51"/>
        <v>0</v>
      </c>
      <c r="N90" s="211">
        <f t="shared" si="51"/>
        <v>0</v>
      </c>
      <c r="O90" s="211"/>
      <c r="P90" s="211"/>
      <c r="Q90" s="211"/>
      <c r="R90" s="212">
        <f aca="true" t="shared" si="52" ref="R90:W90">R92</f>
        <v>0</v>
      </c>
      <c r="S90" s="212">
        <f t="shared" si="52"/>
        <v>0</v>
      </c>
      <c r="T90" s="212">
        <f t="shared" si="52"/>
        <v>0</v>
      </c>
      <c r="U90" s="211">
        <f t="shared" si="52"/>
        <v>0</v>
      </c>
      <c r="V90" s="211">
        <f t="shared" si="52"/>
        <v>0</v>
      </c>
      <c r="W90" s="211">
        <f t="shared" si="52"/>
        <v>0</v>
      </c>
      <c r="X90" s="220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F90" s="218"/>
      <c r="BG90" s="218"/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8"/>
      <c r="BS90" s="218"/>
      <c r="BT90" s="218"/>
      <c r="BU90" s="218"/>
      <c r="BV90" s="218"/>
      <c r="BW90" s="218"/>
      <c r="BX90" s="218"/>
      <c r="BY90" s="218"/>
      <c r="BZ90" s="218"/>
      <c r="CA90" s="218"/>
      <c r="CB90" s="218"/>
      <c r="CC90" s="218"/>
      <c r="CD90" s="218"/>
      <c r="CE90" s="218"/>
      <c r="CF90" s="218"/>
      <c r="CG90" s="218"/>
      <c r="CH90" s="218"/>
      <c r="CI90" s="218"/>
      <c r="CJ90" s="218"/>
      <c r="CK90" s="218"/>
      <c r="CL90" s="218"/>
      <c r="CM90" s="218"/>
      <c r="CN90" s="218"/>
      <c r="CO90" s="218"/>
      <c r="CP90" s="218"/>
      <c r="CQ90" s="218"/>
      <c r="CR90" s="218"/>
      <c r="CS90" s="218"/>
      <c r="CT90" s="218"/>
      <c r="CU90" s="218"/>
      <c r="CV90" s="218"/>
      <c r="CW90" s="218"/>
      <c r="CX90" s="218"/>
      <c r="CY90" s="218"/>
      <c r="CZ90" s="218"/>
      <c r="DA90" s="218"/>
      <c r="DB90" s="218"/>
      <c r="DC90" s="218"/>
      <c r="DD90" s="218"/>
      <c r="DE90" s="218"/>
      <c r="DF90" s="218"/>
      <c r="DG90" s="218"/>
      <c r="DH90" s="218"/>
      <c r="DI90" s="218"/>
      <c r="DJ90" s="218"/>
      <c r="DK90" s="218"/>
      <c r="DL90" s="218"/>
      <c r="DM90" s="218"/>
      <c r="DN90" s="218"/>
      <c r="DO90" s="218"/>
      <c r="DP90" s="218"/>
      <c r="DQ90" s="218"/>
      <c r="DR90" s="218"/>
      <c r="DS90" s="218"/>
      <c r="DT90" s="218"/>
      <c r="DU90" s="218"/>
      <c r="DV90" s="218"/>
      <c r="DW90" s="218"/>
      <c r="DX90" s="218"/>
      <c r="DY90" s="218"/>
      <c r="DZ90" s="218"/>
      <c r="EA90" s="218"/>
      <c r="EB90" s="218"/>
      <c r="EC90" s="218"/>
      <c r="ED90" s="218"/>
      <c r="EE90" s="218"/>
      <c r="EF90" s="218"/>
      <c r="EG90" s="218"/>
      <c r="EH90" s="218"/>
      <c r="EI90" s="218"/>
      <c r="EJ90" s="218"/>
      <c r="EK90" s="218"/>
      <c r="EL90" s="218"/>
      <c r="EM90" s="218"/>
      <c r="EN90" s="218"/>
      <c r="EO90" s="218"/>
      <c r="EP90" s="218"/>
      <c r="EQ90" s="218"/>
      <c r="ER90" s="218"/>
      <c r="ES90" s="218"/>
      <c r="ET90" s="218"/>
      <c r="EU90" s="218"/>
      <c r="EV90" s="218"/>
      <c r="EW90" s="218"/>
      <c r="EX90" s="218"/>
      <c r="EY90" s="218"/>
      <c r="EZ90" s="218"/>
      <c r="FA90" s="218"/>
      <c r="FB90" s="218"/>
      <c r="FC90" s="218"/>
      <c r="FD90" s="218"/>
      <c r="FE90" s="218"/>
      <c r="FF90" s="218"/>
      <c r="FG90" s="218"/>
      <c r="FH90" s="218"/>
      <c r="FI90" s="218"/>
      <c r="FJ90" s="218"/>
      <c r="FK90" s="218"/>
      <c r="FL90" s="218"/>
      <c r="FM90" s="218"/>
      <c r="FN90" s="218"/>
      <c r="FO90" s="218"/>
      <c r="FP90" s="218"/>
      <c r="FQ90" s="218"/>
      <c r="FR90" s="218"/>
      <c r="FS90" s="218"/>
      <c r="FT90" s="218"/>
      <c r="FU90" s="218"/>
      <c r="FV90" s="218"/>
      <c r="FW90" s="218"/>
      <c r="FX90" s="218"/>
      <c r="FY90" s="218"/>
      <c r="FZ90" s="218"/>
      <c r="GA90" s="218"/>
      <c r="GB90" s="218"/>
      <c r="GC90" s="218"/>
      <c r="GD90" s="218"/>
      <c r="GE90" s="218"/>
      <c r="GF90" s="218"/>
      <c r="GG90" s="218"/>
      <c r="GH90" s="218"/>
      <c r="GI90" s="218"/>
      <c r="GJ90" s="218"/>
      <c r="GK90" s="218"/>
      <c r="GL90" s="218"/>
      <c r="GM90" s="218"/>
      <c r="GN90" s="218"/>
      <c r="GO90" s="218"/>
      <c r="GP90" s="218"/>
      <c r="GQ90" s="218"/>
      <c r="GR90" s="218"/>
      <c r="GS90" s="218"/>
      <c r="GT90" s="218"/>
      <c r="GU90" s="218"/>
      <c r="GV90" s="218"/>
      <c r="GW90" s="218"/>
      <c r="GX90" s="218"/>
      <c r="GY90" s="218"/>
      <c r="GZ90" s="218"/>
      <c r="HA90" s="218"/>
      <c r="HB90" s="218"/>
      <c r="HC90" s="218"/>
      <c r="HD90" s="218"/>
      <c r="HE90" s="218"/>
      <c r="HF90" s="218"/>
      <c r="HG90" s="218"/>
      <c r="HH90" s="218"/>
      <c r="HI90" s="218"/>
      <c r="HJ90" s="218"/>
      <c r="HK90" s="218"/>
      <c r="HL90" s="218"/>
      <c r="HM90" s="218"/>
      <c r="HN90" s="218"/>
      <c r="HO90" s="218"/>
      <c r="HP90" s="218"/>
      <c r="HQ90" s="218"/>
      <c r="HR90" s="218"/>
      <c r="HS90" s="218"/>
      <c r="HT90" s="218"/>
      <c r="HU90" s="218"/>
      <c r="HV90" s="218"/>
      <c r="HW90" s="218"/>
      <c r="HX90" s="218"/>
      <c r="HY90" s="218"/>
      <c r="HZ90" s="218"/>
      <c r="IA90" s="218"/>
      <c r="IB90" s="218"/>
      <c r="IC90" s="218"/>
      <c r="ID90" s="218"/>
      <c r="IE90" s="218"/>
      <c r="IF90" s="218"/>
      <c r="IG90" s="218"/>
      <c r="IH90" s="218"/>
      <c r="II90" s="218"/>
      <c r="IJ90" s="218"/>
      <c r="IK90" s="218"/>
      <c r="IL90" s="218"/>
      <c r="IM90" s="218"/>
      <c r="IN90" s="218"/>
      <c r="IO90" s="218"/>
      <c r="IP90" s="218"/>
      <c r="IQ90" s="218"/>
      <c r="IR90" s="218"/>
      <c r="IS90" s="218"/>
      <c r="IT90" s="218"/>
      <c r="IU90" s="218"/>
      <c r="IV90" s="218"/>
    </row>
    <row r="91" spans="1:24" s="224" customFormat="1" ht="12.75" customHeight="1">
      <c r="A91" s="221"/>
      <c r="B91" s="222"/>
      <c r="C91" s="222"/>
      <c r="D91" s="222"/>
      <c r="E91" s="223" t="s">
        <v>273</v>
      </c>
      <c r="F91" s="179"/>
      <c r="G91" s="179"/>
      <c r="H91" s="179"/>
      <c r="I91" s="223"/>
      <c r="J91" s="223"/>
      <c r="K91" s="223"/>
      <c r="L91" s="165"/>
      <c r="M91" s="165"/>
      <c r="N91" s="165"/>
      <c r="O91" s="165"/>
      <c r="P91" s="165"/>
      <c r="Q91" s="165"/>
      <c r="R91" s="164"/>
      <c r="S91" s="164"/>
      <c r="T91" s="164"/>
      <c r="U91" s="165"/>
      <c r="V91" s="165"/>
      <c r="W91" s="165"/>
      <c r="X91" s="220"/>
    </row>
    <row r="92" spans="1:24" s="224" customFormat="1" ht="32.25" customHeight="1">
      <c r="A92" s="221" t="s">
        <v>359</v>
      </c>
      <c r="B92" s="222" t="s">
        <v>349</v>
      </c>
      <c r="C92" s="222" t="s">
        <v>284</v>
      </c>
      <c r="D92" s="222" t="s">
        <v>271</v>
      </c>
      <c r="E92" s="223" t="s">
        <v>358</v>
      </c>
      <c r="F92" s="179">
        <f>G92+H92</f>
        <v>0</v>
      </c>
      <c r="G92" s="179">
        <f>'[1]Лист3'!$M$182</f>
        <v>0</v>
      </c>
      <c r="H92" s="179">
        <f>'[1]Лист3'!$N$182</f>
        <v>0</v>
      </c>
      <c r="I92" s="92">
        <f>J92+K92</f>
        <v>0</v>
      </c>
      <c r="J92" s="92">
        <v>0</v>
      </c>
      <c r="K92" s="92">
        <v>0</v>
      </c>
      <c r="L92" s="179">
        <f>M92+N92</f>
        <v>0</v>
      </c>
      <c r="M92" s="179">
        <v>0</v>
      </c>
      <c r="N92" s="179">
        <v>0</v>
      </c>
      <c r="O92" s="179"/>
      <c r="P92" s="179"/>
      <c r="Q92" s="179"/>
      <c r="R92" s="182">
        <f>S92+T92</f>
        <v>0</v>
      </c>
      <c r="S92" s="182">
        <v>0</v>
      </c>
      <c r="T92" s="182">
        <v>0</v>
      </c>
      <c r="U92" s="179">
        <f>V92+W92</f>
        <v>0</v>
      </c>
      <c r="V92" s="179">
        <v>0</v>
      </c>
      <c r="W92" s="179">
        <v>0</v>
      </c>
      <c r="X92" s="220"/>
    </row>
    <row r="93" spans="1:256" s="219" customFormat="1" ht="28.5" customHeight="1">
      <c r="A93" s="215" t="s">
        <v>360</v>
      </c>
      <c r="B93" s="107" t="s">
        <v>349</v>
      </c>
      <c r="C93" s="107" t="s">
        <v>288</v>
      </c>
      <c r="D93" s="107" t="s">
        <v>268</v>
      </c>
      <c r="E93" s="227" t="s">
        <v>361</v>
      </c>
      <c r="F93" s="211">
        <f>G93+H93</f>
        <v>0</v>
      </c>
      <c r="G93" s="211">
        <f>G95</f>
        <v>0</v>
      </c>
      <c r="H93" s="211">
        <f>H95</f>
        <v>0</v>
      </c>
      <c r="I93" s="211">
        <f aca="true" t="shared" si="53" ref="I93:N93">I95</f>
        <v>0</v>
      </c>
      <c r="J93" s="211">
        <f t="shared" si="53"/>
        <v>0</v>
      </c>
      <c r="K93" s="211">
        <f t="shared" si="53"/>
        <v>0</v>
      </c>
      <c r="L93" s="211">
        <f t="shared" si="53"/>
        <v>27500</v>
      </c>
      <c r="M93" s="211">
        <f t="shared" si="53"/>
        <v>0</v>
      </c>
      <c r="N93" s="211">
        <f t="shared" si="53"/>
        <v>27500</v>
      </c>
      <c r="O93" s="211"/>
      <c r="P93" s="211"/>
      <c r="Q93" s="211"/>
      <c r="R93" s="212">
        <f aca="true" t="shared" si="54" ref="R93:W93">R95</f>
        <v>27500</v>
      </c>
      <c r="S93" s="212">
        <f t="shared" si="54"/>
        <v>0</v>
      </c>
      <c r="T93" s="212">
        <f t="shared" si="54"/>
        <v>27500</v>
      </c>
      <c r="U93" s="211">
        <f t="shared" si="54"/>
        <v>0</v>
      </c>
      <c r="V93" s="211">
        <f t="shared" si="54"/>
        <v>0</v>
      </c>
      <c r="W93" s="211">
        <f t="shared" si="54"/>
        <v>0</v>
      </c>
      <c r="X93" s="220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/>
      <c r="BD93" s="218"/>
      <c r="BE93" s="218"/>
      <c r="BF93" s="218"/>
      <c r="BG93" s="218"/>
      <c r="BH93" s="218"/>
      <c r="BI93" s="218"/>
      <c r="BJ93" s="218"/>
      <c r="BK93" s="218"/>
      <c r="BL93" s="218"/>
      <c r="BM93" s="218"/>
      <c r="BN93" s="218"/>
      <c r="BO93" s="218"/>
      <c r="BP93" s="218"/>
      <c r="BQ93" s="218"/>
      <c r="BR93" s="218"/>
      <c r="BS93" s="218"/>
      <c r="BT93" s="218"/>
      <c r="BU93" s="218"/>
      <c r="BV93" s="218"/>
      <c r="BW93" s="218"/>
      <c r="BX93" s="218"/>
      <c r="BY93" s="218"/>
      <c r="BZ93" s="218"/>
      <c r="CA93" s="218"/>
      <c r="CB93" s="218"/>
      <c r="CC93" s="218"/>
      <c r="CD93" s="218"/>
      <c r="CE93" s="218"/>
      <c r="CF93" s="218"/>
      <c r="CG93" s="218"/>
      <c r="CH93" s="218"/>
      <c r="CI93" s="218"/>
      <c r="CJ93" s="218"/>
      <c r="CK93" s="218"/>
      <c r="CL93" s="218"/>
      <c r="CM93" s="218"/>
      <c r="CN93" s="218"/>
      <c r="CO93" s="218"/>
      <c r="CP93" s="218"/>
      <c r="CQ93" s="218"/>
      <c r="CR93" s="218"/>
      <c r="CS93" s="218"/>
      <c r="CT93" s="218"/>
      <c r="CU93" s="218"/>
      <c r="CV93" s="218"/>
      <c r="CW93" s="218"/>
      <c r="CX93" s="218"/>
      <c r="CY93" s="218"/>
      <c r="CZ93" s="218"/>
      <c r="DA93" s="218"/>
      <c r="DB93" s="218"/>
      <c r="DC93" s="218"/>
      <c r="DD93" s="218"/>
      <c r="DE93" s="218"/>
      <c r="DF93" s="218"/>
      <c r="DG93" s="218"/>
      <c r="DH93" s="218"/>
      <c r="DI93" s="218"/>
      <c r="DJ93" s="218"/>
      <c r="DK93" s="218"/>
      <c r="DL93" s="218"/>
      <c r="DM93" s="218"/>
      <c r="DN93" s="218"/>
      <c r="DO93" s="218"/>
      <c r="DP93" s="218"/>
      <c r="DQ93" s="218"/>
      <c r="DR93" s="218"/>
      <c r="DS93" s="218"/>
      <c r="DT93" s="218"/>
      <c r="DU93" s="218"/>
      <c r="DV93" s="218"/>
      <c r="DW93" s="218"/>
      <c r="DX93" s="218"/>
      <c r="DY93" s="218"/>
      <c r="DZ93" s="218"/>
      <c r="EA93" s="218"/>
      <c r="EB93" s="218"/>
      <c r="EC93" s="218"/>
      <c r="ED93" s="218"/>
      <c r="EE93" s="218"/>
      <c r="EF93" s="218"/>
      <c r="EG93" s="218"/>
      <c r="EH93" s="218"/>
      <c r="EI93" s="218"/>
      <c r="EJ93" s="218"/>
      <c r="EK93" s="218"/>
      <c r="EL93" s="218"/>
      <c r="EM93" s="218"/>
      <c r="EN93" s="218"/>
      <c r="EO93" s="218"/>
      <c r="EP93" s="218"/>
      <c r="EQ93" s="218"/>
      <c r="ER93" s="218"/>
      <c r="ES93" s="218"/>
      <c r="ET93" s="218"/>
      <c r="EU93" s="218"/>
      <c r="EV93" s="218"/>
      <c r="EW93" s="218"/>
      <c r="EX93" s="218"/>
      <c r="EY93" s="218"/>
      <c r="EZ93" s="218"/>
      <c r="FA93" s="218"/>
      <c r="FB93" s="218"/>
      <c r="FC93" s="218"/>
      <c r="FD93" s="218"/>
      <c r="FE93" s="218"/>
      <c r="FF93" s="218"/>
      <c r="FG93" s="218"/>
      <c r="FH93" s="218"/>
      <c r="FI93" s="218"/>
      <c r="FJ93" s="218"/>
      <c r="FK93" s="218"/>
      <c r="FL93" s="218"/>
      <c r="FM93" s="218"/>
      <c r="FN93" s="218"/>
      <c r="FO93" s="218"/>
      <c r="FP93" s="218"/>
      <c r="FQ93" s="218"/>
      <c r="FR93" s="218"/>
      <c r="FS93" s="218"/>
      <c r="FT93" s="218"/>
      <c r="FU93" s="218"/>
      <c r="FV93" s="218"/>
      <c r="FW93" s="218"/>
      <c r="FX93" s="218"/>
      <c r="FY93" s="218"/>
      <c r="FZ93" s="218"/>
      <c r="GA93" s="218"/>
      <c r="GB93" s="218"/>
      <c r="GC93" s="218"/>
      <c r="GD93" s="218"/>
      <c r="GE93" s="218"/>
      <c r="GF93" s="218"/>
      <c r="GG93" s="218"/>
      <c r="GH93" s="218"/>
      <c r="GI93" s="218"/>
      <c r="GJ93" s="218"/>
      <c r="GK93" s="218"/>
      <c r="GL93" s="218"/>
      <c r="GM93" s="218"/>
      <c r="GN93" s="218"/>
      <c r="GO93" s="218"/>
      <c r="GP93" s="218"/>
      <c r="GQ93" s="218"/>
      <c r="GR93" s="218"/>
      <c r="GS93" s="218"/>
      <c r="GT93" s="218"/>
      <c r="GU93" s="218"/>
      <c r="GV93" s="218"/>
      <c r="GW93" s="218"/>
      <c r="GX93" s="218"/>
      <c r="GY93" s="218"/>
      <c r="GZ93" s="218"/>
      <c r="HA93" s="218"/>
      <c r="HB93" s="218"/>
      <c r="HC93" s="218"/>
      <c r="HD93" s="218"/>
      <c r="HE93" s="218"/>
      <c r="HF93" s="218"/>
      <c r="HG93" s="218"/>
      <c r="HH93" s="218"/>
      <c r="HI93" s="218"/>
      <c r="HJ93" s="218"/>
      <c r="HK93" s="218"/>
      <c r="HL93" s="218"/>
      <c r="HM93" s="218"/>
      <c r="HN93" s="218"/>
      <c r="HO93" s="218"/>
      <c r="HP93" s="218"/>
      <c r="HQ93" s="218"/>
      <c r="HR93" s="218"/>
      <c r="HS93" s="218"/>
      <c r="HT93" s="218"/>
      <c r="HU93" s="218"/>
      <c r="HV93" s="218"/>
      <c r="HW93" s="218"/>
      <c r="HX93" s="218"/>
      <c r="HY93" s="218"/>
      <c r="HZ93" s="218"/>
      <c r="IA93" s="218"/>
      <c r="IB93" s="218"/>
      <c r="IC93" s="218"/>
      <c r="ID93" s="218"/>
      <c r="IE93" s="218"/>
      <c r="IF93" s="218"/>
      <c r="IG93" s="218"/>
      <c r="IH93" s="218"/>
      <c r="II93" s="218"/>
      <c r="IJ93" s="218"/>
      <c r="IK93" s="218"/>
      <c r="IL93" s="218"/>
      <c r="IM93" s="218"/>
      <c r="IN93" s="218"/>
      <c r="IO93" s="218"/>
      <c r="IP93" s="218"/>
      <c r="IQ93" s="218"/>
      <c r="IR93" s="218"/>
      <c r="IS93" s="218"/>
      <c r="IT93" s="218"/>
      <c r="IU93" s="218"/>
      <c r="IV93" s="218"/>
    </row>
    <row r="94" spans="1:24" s="224" customFormat="1" ht="12.75" customHeight="1">
      <c r="A94" s="221"/>
      <c r="B94" s="222"/>
      <c r="C94" s="222"/>
      <c r="D94" s="222"/>
      <c r="E94" s="223" t="s">
        <v>273</v>
      </c>
      <c r="F94" s="179"/>
      <c r="G94" s="179"/>
      <c r="H94" s="179"/>
      <c r="I94" s="223"/>
      <c r="J94" s="223"/>
      <c r="K94" s="223"/>
      <c r="L94" s="165"/>
      <c r="M94" s="165"/>
      <c r="N94" s="165"/>
      <c r="O94" s="165"/>
      <c r="P94" s="165"/>
      <c r="Q94" s="165"/>
      <c r="R94" s="164"/>
      <c r="S94" s="164"/>
      <c r="T94" s="164"/>
      <c r="U94" s="165"/>
      <c r="V94" s="165"/>
      <c r="W94" s="165"/>
      <c r="X94" s="220"/>
    </row>
    <row r="95" spans="1:24" s="224" customFormat="1" ht="24" customHeight="1">
      <c r="A95" s="221" t="s">
        <v>362</v>
      </c>
      <c r="B95" s="222" t="s">
        <v>349</v>
      </c>
      <c r="C95" s="222" t="s">
        <v>288</v>
      </c>
      <c r="D95" s="222" t="s">
        <v>271</v>
      </c>
      <c r="E95" s="223" t="s">
        <v>361</v>
      </c>
      <c r="F95" s="179">
        <f>G95+H95</f>
        <v>0</v>
      </c>
      <c r="G95" s="179">
        <f>'[1]Лист3'!$M$185</f>
        <v>0</v>
      </c>
      <c r="H95" s="179">
        <f>G95</f>
        <v>0</v>
      </c>
      <c r="I95" s="92">
        <f>J95+K95</f>
        <v>0</v>
      </c>
      <c r="J95" s="92">
        <v>0</v>
      </c>
      <c r="K95" s="92">
        <v>0</v>
      </c>
      <c r="L95" s="179">
        <f>M95+N95</f>
        <v>27500</v>
      </c>
      <c r="M95" s="179">
        <v>0</v>
      </c>
      <c r="N95" s="179">
        <f>ԿԾ!N45+ԿԾ!O45</f>
        <v>27500</v>
      </c>
      <c r="O95" s="179"/>
      <c r="P95" s="179"/>
      <c r="Q95" s="179"/>
      <c r="R95" s="182">
        <f>S95+T95</f>
        <v>27500</v>
      </c>
      <c r="S95" s="182">
        <v>0</v>
      </c>
      <c r="T95" s="182">
        <f>ԿԾ!N51+ԿԾ!O51</f>
        <v>27500</v>
      </c>
      <c r="U95" s="179">
        <f>V95+W95</f>
        <v>0</v>
      </c>
      <c r="V95" s="179"/>
      <c r="W95" s="179">
        <f>ԿԾ!N56+ԿԾ!O56</f>
        <v>0</v>
      </c>
      <c r="X95" s="220"/>
    </row>
    <row r="96" spans="1:24" s="224" customFormat="1" ht="12.75" customHeight="1">
      <c r="A96" s="221" t="s">
        <v>363</v>
      </c>
      <c r="B96" s="222" t="s">
        <v>364</v>
      </c>
      <c r="C96" s="222" t="s">
        <v>268</v>
      </c>
      <c r="D96" s="222" t="s">
        <v>268</v>
      </c>
      <c r="E96" s="225" t="s">
        <v>365</v>
      </c>
      <c r="F96" s="211">
        <f>G96+H96</f>
        <v>0</v>
      </c>
      <c r="G96" s="211">
        <f>G98+G101</f>
        <v>0</v>
      </c>
      <c r="H96" s="211">
        <f>H98+H101</f>
        <v>0</v>
      </c>
      <c r="I96" s="211">
        <f aca="true" t="shared" si="55" ref="I96:N96">I98+I101</f>
        <v>0</v>
      </c>
      <c r="J96" s="211">
        <f t="shared" si="55"/>
        <v>0</v>
      </c>
      <c r="K96" s="211">
        <f t="shared" si="55"/>
        <v>0</v>
      </c>
      <c r="L96" s="211">
        <f t="shared" si="55"/>
        <v>0</v>
      </c>
      <c r="M96" s="211">
        <f t="shared" si="55"/>
        <v>0</v>
      </c>
      <c r="N96" s="211">
        <f t="shared" si="55"/>
        <v>0</v>
      </c>
      <c r="O96" s="211"/>
      <c r="P96" s="211"/>
      <c r="Q96" s="211"/>
      <c r="R96" s="212">
        <f aca="true" t="shared" si="56" ref="R96:W96">R98+R101</f>
        <v>0</v>
      </c>
      <c r="S96" s="212">
        <f t="shared" si="56"/>
        <v>0</v>
      </c>
      <c r="T96" s="211">
        <f t="shared" si="56"/>
        <v>0</v>
      </c>
      <c r="U96" s="211">
        <f t="shared" si="56"/>
        <v>0</v>
      </c>
      <c r="V96" s="211">
        <f t="shared" si="56"/>
        <v>0</v>
      </c>
      <c r="W96" s="211">
        <f t="shared" si="56"/>
        <v>0</v>
      </c>
      <c r="X96" s="220"/>
    </row>
    <row r="97" spans="1:24" s="224" customFormat="1" ht="12.75" customHeight="1">
      <c r="A97" s="221"/>
      <c r="B97" s="222"/>
      <c r="C97" s="222"/>
      <c r="D97" s="222"/>
      <c r="E97" s="223" t="s">
        <v>77</v>
      </c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82"/>
      <c r="S97" s="182"/>
      <c r="T97" s="182"/>
      <c r="U97" s="179"/>
      <c r="V97" s="179"/>
      <c r="W97" s="179"/>
      <c r="X97" s="220"/>
    </row>
    <row r="98" spans="1:256" s="219" customFormat="1" ht="28.5" customHeight="1">
      <c r="A98" s="215" t="s">
        <v>366</v>
      </c>
      <c r="B98" s="107" t="s">
        <v>364</v>
      </c>
      <c r="C98" s="107" t="s">
        <v>271</v>
      </c>
      <c r="D98" s="107" t="s">
        <v>268</v>
      </c>
      <c r="E98" s="227" t="s">
        <v>367</v>
      </c>
      <c r="F98" s="211">
        <f>G98+H98</f>
        <v>0</v>
      </c>
      <c r="G98" s="211">
        <f>G100</f>
        <v>0</v>
      </c>
      <c r="H98" s="211">
        <f>H100</f>
        <v>0</v>
      </c>
      <c r="I98" s="211">
        <f aca="true" t="shared" si="57" ref="I98:N98">I100</f>
        <v>0</v>
      </c>
      <c r="J98" s="211">
        <f t="shared" si="57"/>
        <v>0</v>
      </c>
      <c r="K98" s="211">
        <f t="shared" si="57"/>
        <v>0</v>
      </c>
      <c r="L98" s="211">
        <f t="shared" si="57"/>
        <v>0</v>
      </c>
      <c r="M98" s="211">
        <f t="shared" si="57"/>
        <v>0</v>
      </c>
      <c r="N98" s="211">
        <f t="shared" si="57"/>
        <v>0</v>
      </c>
      <c r="O98" s="211"/>
      <c r="P98" s="211"/>
      <c r="Q98" s="211"/>
      <c r="R98" s="212">
        <f aca="true" t="shared" si="58" ref="R98:W98">R100</f>
        <v>0</v>
      </c>
      <c r="S98" s="212">
        <f t="shared" si="58"/>
        <v>0</v>
      </c>
      <c r="T98" s="212">
        <f t="shared" si="58"/>
        <v>0</v>
      </c>
      <c r="U98" s="211">
        <f t="shared" si="58"/>
        <v>0</v>
      </c>
      <c r="V98" s="211">
        <f t="shared" si="58"/>
        <v>0</v>
      </c>
      <c r="W98" s="211">
        <f t="shared" si="58"/>
        <v>0</v>
      </c>
      <c r="X98" s="220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  <c r="AQ98" s="218"/>
      <c r="AR98" s="218"/>
      <c r="AS98" s="218"/>
      <c r="AT98" s="218"/>
      <c r="AU98" s="218"/>
      <c r="AV98" s="218"/>
      <c r="AW98" s="218"/>
      <c r="AX98" s="218"/>
      <c r="AY98" s="218"/>
      <c r="AZ98" s="218"/>
      <c r="BA98" s="218"/>
      <c r="BB98" s="218"/>
      <c r="BC98" s="218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8"/>
      <c r="BW98" s="218"/>
      <c r="BX98" s="218"/>
      <c r="BY98" s="218"/>
      <c r="BZ98" s="218"/>
      <c r="CA98" s="218"/>
      <c r="CB98" s="218"/>
      <c r="CC98" s="218"/>
      <c r="CD98" s="218"/>
      <c r="CE98" s="218"/>
      <c r="CF98" s="218"/>
      <c r="CG98" s="218"/>
      <c r="CH98" s="218"/>
      <c r="CI98" s="218"/>
      <c r="CJ98" s="218"/>
      <c r="CK98" s="218"/>
      <c r="CL98" s="218"/>
      <c r="CM98" s="218"/>
      <c r="CN98" s="218"/>
      <c r="CO98" s="218"/>
      <c r="CP98" s="218"/>
      <c r="CQ98" s="218"/>
      <c r="CR98" s="218"/>
      <c r="CS98" s="218"/>
      <c r="CT98" s="218"/>
      <c r="CU98" s="218"/>
      <c r="CV98" s="218"/>
      <c r="CW98" s="218"/>
      <c r="CX98" s="218"/>
      <c r="CY98" s="218"/>
      <c r="CZ98" s="218"/>
      <c r="DA98" s="218"/>
      <c r="DB98" s="218"/>
      <c r="DC98" s="218"/>
      <c r="DD98" s="218"/>
      <c r="DE98" s="218"/>
      <c r="DF98" s="218"/>
      <c r="DG98" s="218"/>
      <c r="DH98" s="218"/>
      <c r="DI98" s="218"/>
      <c r="DJ98" s="218"/>
      <c r="DK98" s="218"/>
      <c r="DL98" s="218"/>
      <c r="DM98" s="218"/>
      <c r="DN98" s="218"/>
      <c r="DO98" s="218"/>
      <c r="DP98" s="218"/>
      <c r="DQ98" s="218"/>
      <c r="DR98" s="218"/>
      <c r="DS98" s="218"/>
      <c r="DT98" s="218"/>
      <c r="DU98" s="218"/>
      <c r="DV98" s="218"/>
      <c r="DW98" s="218"/>
      <c r="DX98" s="218"/>
      <c r="DY98" s="218"/>
      <c r="DZ98" s="218"/>
      <c r="EA98" s="218"/>
      <c r="EB98" s="218"/>
      <c r="EC98" s="218"/>
      <c r="ED98" s="218"/>
      <c r="EE98" s="218"/>
      <c r="EF98" s="218"/>
      <c r="EG98" s="218"/>
      <c r="EH98" s="218"/>
      <c r="EI98" s="218"/>
      <c r="EJ98" s="218"/>
      <c r="EK98" s="218"/>
      <c r="EL98" s="218"/>
      <c r="EM98" s="218"/>
      <c r="EN98" s="218"/>
      <c r="EO98" s="218"/>
      <c r="EP98" s="218"/>
      <c r="EQ98" s="218"/>
      <c r="ER98" s="218"/>
      <c r="ES98" s="218"/>
      <c r="ET98" s="218"/>
      <c r="EU98" s="218"/>
      <c r="EV98" s="218"/>
      <c r="EW98" s="218"/>
      <c r="EX98" s="218"/>
      <c r="EY98" s="218"/>
      <c r="EZ98" s="218"/>
      <c r="FA98" s="218"/>
      <c r="FB98" s="218"/>
      <c r="FC98" s="218"/>
      <c r="FD98" s="218"/>
      <c r="FE98" s="218"/>
      <c r="FF98" s="218"/>
      <c r="FG98" s="218"/>
      <c r="FH98" s="218"/>
      <c r="FI98" s="218"/>
      <c r="FJ98" s="218"/>
      <c r="FK98" s="218"/>
      <c r="FL98" s="218"/>
      <c r="FM98" s="218"/>
      <c r="FN98" s="218"/>
      <c r="FO98" s="218"/>
      <c r="FP98" s="218"/>
      <c r="FQ98" s="218"/>
      <c r="FR98" s="218"/>
      <c r="FS98" s="218"/>
      <c r="FT98" s="218"/>
      <c r="FU98" s="218"/>
      <c r="FV98" s="218"/>
      <c r="FW98" s="218"/>
      <c r="FX98" s="218"/>
      <c r="FY98" s="218"/>
      <c r="FZ98" s="218"/>
      <c r="GA98" s="218"/>
      <c r="GB98" s="218"/>
      <c r="GC98" s="218"/>
      <c r="GD98" s="218"/>
      <c r="GE98" s="218"/>
      <c r="GF98" s="218"/>
      <c r="GG98" s="218"/>
      <c r="GH98" s="218"/>
      <c r="GI98" s="218"/>
      <c r="GJ98" s="218"/>
      <c r="GK98" s="218"/>
      <c r="GL98" s="218"/>
      <c r="GM98" s="218"/>
      <c r="GN98" s="218"/>
      <c r="GO98" s="218"/>
      <c r="GP98" s="218"/>
      <c r="GQ98" s="218"/>
      <c r="GR98" s="218"/>
      <c r="GS98" s="218"/>
      <c r="GT98" s="218"/>
      <c r="GU98" s="218"/>
      <c r="GV98" s="218"/>
      <c r="GW98" s="218"/>
      <c r="GX98" s="218"/>
      <c r="GY98" s="218"/>
      <c r="GZ98" s="218"/>
      <c r="HA98" s="218"/>
      <c r="HB98" s="218"/>
      <c r="HC98" s="218"/>
      <c r="HD98" s="218"/>
      <c r="HE98" s="218"/>
      <c r="HF98" s="218"/>
      <c r="HG98" s="218"/>
      <c r="HH98" s="218"/>
      <c r="HI98" s="218"/>
      <c r="HJ98" s="218"/>
      <c r="HK98" s="218"/>
      <c r="HL98" s="218"/>
      <c r="HM98" s="218"/>
      <c r="HN98" s="218"/>
      <c r="HO98" s="218"/>
      <c r="HP98" s="218"/>
      <c r="HQ98" s="218"/>
      <c r="HR98" s="218"/>
      <c r="HS98" s="218"/>
      <c r="HT98" s="218"/>
      <c r="HU98" s="218"/>
      <c r="HV98" s="218"/>
      <c r="HW98" s="218"/>
      <c r="HX98" s="218"/>
      <c r="HY98" s="218"/>
      <c r="HZ98" s="218"/>
      <c r="IA98" s="218"/>
      <c r="IB98" s="218"/>
      <c r="IC98" s="218"/>
      <c r="ID98" s="218"/>
      <c r="IE98" s="218"/>
      <c r="IF98" s="218"/>
      <c r="IG98" s="218"/>
      <c r="IH98" s="218"/>
      <c r="II98" s="218"/>
      <c r="IJ98" s="218"/>
      <c r="IK98" s="218"/>
      <c r="IL98" s="218"/>
      <c r="IM98" s="218"/>
      <c r="IN98" s="218"/>
      <c r="IO98" s="218"/>
      <c r="IP98" s="218"/>
      <c r="IQ98" s="218"/>
      <c r="IR98" s="218"/>
      <c r="IS98" s="218"/>
      <c r="IT98" s="218"/>
      <c r="IU98" s="218"/>
      <c r="IV98" s="218"/>
    </row>
    <row r="99" spans="1:24" s="224" customFormat="1" ht="12.75" customHeight="1">
      <c r="A99" s="221"/>
      <c r="B99" s="222"/>
      <c r="C99" s="222"/>
      <c r="D99" s="222"/>
      <c r="E99" s="223" t="s">
        <v>273</v>
      </c>
      <c r="F99" s="179"/>
      <c r="G99" s="179"/>
      <c r="H99" s="179"/>
      <c r="I99" s="223"/>
      <c r="J99" s="223"/>
      <c r="K99" s="223"/>
      <c r="L99" s="165"/>
      <c r="M99" s="165"/>
      <c r="N99" s="165"/>
      <c r="O99" s="165"/>
      <c r="P99" s="165"/>
      <c r="Q99" s="165"/>
      <c r="R99" s="164"/>
      <c r="S99" s="164"/>
      <c r="T99" s="164"/>
      <c r="U99" s="165"/>
      <c r="V99" s="165"/>
      <c r="W99" s="165"/>
      <c r="X99" s="220"/>
    </row>
    <row r="100" spans="1:24" s="224" customFormat="1" ht="12.75" customHeight="1">
      <c r="A100" s="221" t="s">
        <v>368</v>
      </c>
      <c r="B100" s="222" t="s">
        <v>364</v>
      </c>
      <c r="C100" s="222" t="s">
        <v>271</v>
      </c>
      <c r="D100" s="222" t="s">
        <v>271</v>
      </c>
      <c r="E100" s="223" t="s">
        <v>369</v>
      </c>
      <c r="F100" s="179">
        <f>G100+H100</f>
        <v>0</v>
      </c>
      <c r="G100" s="179">
        <f>'[1]Лист3'!$M$190</f>
        <v>0</v>
      </c>
      <c r="H100" s="179">
        <f>G100</f>
        <v>0</v>
      </c>
      <c r="I100" s="92">
        <f>J100+K100</f>
        <v>0</v>
      </c>
      <c r="J100" s="92">
        <v>0</v>
      </c>
      <c r="K100" s="92">
        <v>0</v>
      </c>
      <c r="L100" s="179">
        <f>M100+N100</f>
        <v>0</v>
      </c>
      <c r="M100" s="179">
        <v>0</v>
      </c>
      <c r="N100" s="179">
        <v>0</v>
      </c>
      <c r="O100" s="179"/>
      <c r="P100" s="179"/>
      <c r="Q100" s="179"/>
      <c r="R100" s="182">
        <f>S100+T100</f>
        <v>0</v>
      </c>
      <c r="S100" s="182">
        <v>0</v>
      </c>
      <c r="T100" s="182">
        <v>0</v>
      </c>
      <c r="U100" s="179">
        <f>V100+W100</f>
        <v>0</v>
      </c>
      <c r="V100" s="179">
        <v>0</v>
      </c>
      <c r="W100" s="179">
        <v>0</v>
      </c>
      <c r="X100" s="220"/>
    </row>
    <row r="101" spans="1:256" s="219" customFormat="1" ht="28.5" customHeight="1">
      <c r="A101" s="215" t="s">
        <v>370</v>
      </c>
      <c r="B101" s="107" t="s">
        <v>364</v>
      </c>
      <c r="C101" s="107" t="s">
        <v>288</v>
      </c>
      <c r="D101" s="107" t="s">
        <v>268</v>
      </c>
      <c r="E101" s="227" t="s">
        <v>371</v>
      </c>
      <c r="F101" s="211">
        <f>G101+H101</f>
        <v>0</v>
      </c>
      <c r="G101" s="211">
        <f>G103+G104</f>
        <v>0</v>
      </c>
      <c r="H101" s="211">
        <f>H103+H104</f>
        <v>0</v>
      </c>
      <c r="I101" s="211">
        <f aca="true" t="shared" si="59" ref="I101:N101">I103+I104</f>
        <v>0</v>
      </c>
      <c r="J101" s="211">
        <f t="shared" si="59"/>
        <v>0</v>
      </c>
      <c r="K101" s="211">
        <f t="shared" si="59"/>
        <v>0</v>
      </c>
      <c r="L101" s="211">
        <f t="shared" si="59"/>
        <v>0</v>
      </c>
      <c r="M101" s="211">
        <f t="shared" si="59"/>
        <v>0</v>
      </c>
      <c r="N101" s="211">
        <f t="shared" si="59"/>
        <v>0</v>
      </c>
      <c r="O101" s="211"/>
      <c r="P101" s="211"/>
      <c r="Q101" s="211"/>
      <c r="R101" s="212">
        <f aca="true" t="shared" si="60" ref="R101:W101">R103+R104</f>
        <v>0</v>
      </c>
      <c r="S101" s="212">
        <f t="shared" si="60"/>
        <v>0</v>
      </c>
      <c r="T101" s="212">
        <f t="shared" si="60"/>
        <v>0</v>
      </c>
      <c r="U101" s="211">
        <f t="shared" si="60"/>
        <v>0</v>
      </c>
      <c r="V101" s="211">
        <f t="shared" si="60"/>
        <v>0</v>
      </c>
      <c r="W101" s="211">
        <f t="shared" si="60"/>
        <v>0</v>
      </c>
      <c r="X101" s="220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218"/>
      <c r="CG101" s="218"/>
      <c r="CH101" s="218"/>
      <c r="CI101" s="218"/>
      <c r="CJ101" s="218"/>
      <c r="CK101" s="218"/>
      <c r="CL101" s="218"/>
      <c r="CM101" s="218"/>
      <c r="CN101" s="218"/>
      <c r="CO101" s="218"/>
      <c r="CP101" s="218"/>
      <c r="CQ101" s="218"/>
      <c r="CR101" s="218"/>
      <c r="CS101" s="218"/>
      <c r="CT101" s="218"/>
      <c r="CU101" s="218"/>
      <c r="CV101" s="218"/>
      <c r="CW101" s="218"/>
      <c r="CX101" s="218"/>
      <c r="CY101" s="218"/>
      <c r="CZ101" s="218"/>
      <c r="DA101" s="218"/>
      <c r="DB101" s="218"/>
      <c r="DC101" s="218"/>
      <c r="DD101" s="218"/>
      <c r="DE101" s="218"/>
      <c r="DF101" s="218"/>
      <c r="DG101" s="218"/>
      <c r="DH101" s="218"/>
      <c r="DI101" s="218"/>
      <c r="DJ101" s="218"/>
      <c r="DK101" s="218"/>
      <c r="DL101" s="218"/>
      <c r="DM101" s="218"/>
      <c r="DN101" s="218"/>
      <c r="DO101" s="218"/>
      <c r="DP101" s="218"/>
      <c r="DQ101" s="218"/>
      <c r="DR101" s="218"/>
      <c r="DS101" s="218"/>
      <c r="DT101" s="218"/>
      <c r="DU101" s="218"/>
      <c r="DV101" s="218"/>
      <c r="DW101" s="218"/>
      <c r="DX101" s="218"/>
      <c r="DY101" s="218"/>
      <c r="DZ101" s="218"/>
      <c r="EA101" s="218"/>
      <c r="EB101" s="218"/>
      <c r="EC101" s="218"/>
      <c r="ED101" s="218"/>
      <c r="EE101" s="218"/>
      <c r="EF101" s="218"/>
      <c r="EG101" s="218"/>
      <c r="EH101" s="218"/>
      <c r="EI101" s="218"/>
      <c r="EJ101" s="218"/>
      <c r="EK101" s="218"/>
      <c r="EL101" s="218"/>
      <c r="EM101" s="218"/>
      <c r="EN101" s="218"/>
      <c r="EO101" s="218"/>
      <c r="EP101" s="218"/>
      <c r="EQ101" s="218"/>
      <c r="ER101" s="218"/>
      <c r="ES101" s="218"/>
      <c r="ET101" s="218"/>
      <c r="EU101" s="218"/>
      <c r="EV101" s="218"/>
      <c r="EW101" s="218"/>
      <c r="EX101" s="218"/>
      <c r="EY101" s="218"/>
      <c r="EZ101" s="218"/>
      <c r="FA101" s="218"/>
      <c r="FB101" s="218"/>
      <c r="FC101" s="218"/>
      <c r="FD101" s="218"/>
      <c r="FE101" s="218"/>
      <c r="FF101" s="218"/>
      <c r="FG101" s="218"/>
      <c r="FH101" s="218"/>
      <c r="FI101" s="218"/>
      <c r="FJ101" s="218"/>
      <c r="FK101" s="218"/>
      <c r="FL101" s="218"/>
      <c r="FM101" s="218"/>
      <c r="FN101" s="218"/>
      <c r="FO101" s="218"/>
      <c r="FP101" s="218"/>
      <c r="FQ101" s="218"/>
      <c r="FR101" s="218"/>
      <c r="FS101" s="218"/>
      <c r="FT101" s="218"/>
      <c r="FU101" s="218"/>
      <c r="FV101" s="218"/>
      <c r="FW101" s="218"/>
      <c r="FX101" s="218"/>
      <c r="FY101" s="218"/>
      <c r="FZ101" s="218"/>
      <c r="GA101" s="218"/>
      <c r="GB101" s="218"/>
      <c r="GC101" s="218"/>
      <c r="GD101" s="218"/>
      <c r="GE101" s="218"/>
      <c r="GF101" s="218"/>
      <c r="GG101" s="218"/>
      <c r="GH101" s="218"/>
      <c r="GI101" s="218"/>
      <c r="GJ101" s="218"/>
      <c r="GK101" s="218"/>
      <c r="GL101" s="218"/>
      <c r="GM101" s="218"/>
      <c r="GN101" s="218"/>
      <c r="GO101" s="218"/>
      <c r="GP101" s="218"/>
      <c r="GQ101" s="218"/>
      <c r="GR101" s="218"/>
      <c r="GS101" s="218"/>
      <c r="GT101" s="218"/>
      <c r="GU101" s="218"/>
      <c r="GV101" s="218"/>
      <c r="GW101" s="218"/>
      <c r="GX101" s="218"/>
      <c r="GY101" s="218"/>
      <c r="GZ101" s="218"/>
      <c r="HA101" s="218"/>
      <c r="HB101" s="218"/>
      <c r="HC101" s="218"/>
      <c r="HD101" s="218"/>
      <c r="HE101" s="218"/>
      <c r="HF101" s="218"/>
      <c r="HG101" s="218"/>
      <c r="HH101" s="218"/>
      <c r="HI101" s="218"/>
      <c r="HJ101" s="218"/>
      <c r="HK101" s="218"/>
      <c r="HL101" s="218"/>
      <c r="HM101" s="218"/>
      <c r="HN101" s="218"/>
      <c r="HO101" s="218"/>
      <c r="HP101" s="218"/>
      <c r="HQ101" s="218"/>
      <c r="HR101" s="218"/>
      <c r="HS101" s="218"/>
      <c r="HT101" s="218"/>
      <c r="HU101" s="218"/>
      <c r="HV101" s="218"/>
      <c r="HW101" s="218"/>
      <c r="HX101" s="218"/>
      <c r="HY101" s="218"/>
      <c r="HZ101" s="218"/>
      <c r="IA101" s="218"/>
      <c r="IB101" s="218"/>
      <c r="IC101" s="218"/>
      <c r="ID101" s="218"/>
      <c r="IE101" s="218"/>
      <c r="IF101" s="218"/>
      <c r="IG101" s="218"/>
      <c r="IH101" s="218"/>
      <c r="II101" s="218"/>
      <c r="IJ101" s="218"/>
      <c r="IK101" s="218"/>
      <c r="IL101" s="218"/>
      <c r="IM101" s="218"/>
      <c r="IN101" s="218"/>
      <c r="IO101" s="218"/>
      <c r="IP101" s="218"/>
      <c r="IQ101" s="218"/>
      <c r="IR101" s="218"/>
      <c r="IS101" s="218"/>
      <c r="IT101" s="218"/>
      <c r="IU101" s="218"/>
      <c r="IV101" s="218"/>
    </row>
    <row r="102" spans="1:24" s="224" customFormat="1" ht="12.75" customHeight="1">
      <c r="A102" s="221"/>
      <c r="B102" s="222"/>
      <c r="C102" s="222"/>
      <c r="D102" s="222"/>
      <c r="E102" s="223" t="s">
        <v>273</v>
      </c>
      <c r="F102" s="179"/>
      <c r="G102" s="179"/>
      <c r="H102" s="179"/>
      <c r="I102" s="223"/>
      <c r="J102" s="223"/>
      <c r="K102" s="223"/>
      <c r="L102" s="165"/>
      <c r="M102" s="165"/>
      <c r="N102" s="165"/>
      <c r="O102" s="165"/>
      <c r="P102" s="165"/>
      <c r="Q102" s="165"/>
      <c r="R102" s="164"/>
      <c r="S102" s="164"/>
      <c r="T102" s="164"/>
      <c r="U102" s="165"/>
      <c r="V102" s="165"/>
      <c r="W102" s="165"/>
      <c r="X102" s="220"/>
    </row>
    <row r="103" spans="1:24" s="224" customFormat="1" ht="12.75" customHeight="1">
      <c r="A103" s="221" t="s">
        <v>372</v>
      </c>
      <c r="B103" s="222" t="s">
        <v>364</v>
      </c>
      <c r="C103" s="222" t="s">
        <v>288</v>
      </c>
      <c r="D103" s="222" t="s">
        <v>271</v>
      </c>
      <c r="E103" s="223" t="s">
        <v>373</v>
      </c>
      <c r="F103" s="179">
        <f>G103+H103</f>
        <v>0</v>
      </c>
      <c r="G103" s="179">
        <v>0</v>
      </c>
      <c r="H103" s="179">
        <f>'[1]Лист3'!$N$214</f>
        <v>0</v>
      </c>
      <c r="I103" s="92">
        <f>J103+K103</f>
        <v>0</v>
      </c>
      <c r="J103" s="92">
        <v>0</v>
      </c>
      <c r="K103" s="92">
        <v>0</v>
      </c>
      <c r="L103" s="179">
        <f>M103+N103</f>
        <v>0</v>
      </c>
      <c r="M103" s="179">
        <v>0</v>
      </c>
      <c r="N103" s="179">
        <v>0</v>
      </c>
      <c r="O103" s="179"/>
      <c r="P103" s="179"/>
      <c r="Q103" s="179"/>
      <c r="R103" s="182">
        <f>S103+T103</f>
        <v>0</v>
      </c>
      <c r="S103" s="182">
        <v>0</v>
      </c>
      <c r="T103" s="182">
        <v>0</v>
      </c>
      <c r="U103" s="179">
        <f>V103+W103</f>
        <v>0</v>
      </c>
      <c r="V103" s="179">
        <v>0</v>
      </c>
      <c r="W103" s="179">
        <v>0</v>
      </c>
      <c r="X103" s="220"/>
    </row>
    <row r="104" spans="1:24" s="224" customFormat="1" ht="12.75" customHeight="1">
      <c r="A104" s="221">
        <v>2762</v>
      </c>
      <c r="B104" s="222" t="s">
        <v>364</v>
      </c>
      <c r="C104" s="222" t="s">
        <v>288</v>
      </c>
      <c r="D104" s="222">
        <v>2</v>
      </c>
      <c r="E104" s="223" t="s">
        <v>870</v>
      </c>
      <c r="F104" s="179">
        <f>G104+H104</f>
        <v>0</v>
      </c>
      <c r="G104" s="179">
        <v>0</v>
      </c>
      <c r="H104" s="179">
        <v>0</v>
      </c>
      <c r="I104" s="92">
        <f>J104+K104</f>
        <v>0</v>
      </c>
      <c r="J104" s="92">
        <v>0</v>
      </c>
      <c r="K104" s="92">
        <v>0</v>
      </c>
      <c r="L104" s="179">
        <f>M104+N104</f>
        <v>0</v>
      </c>
      <c r="M104" s="179">
        <v>0</v>
      </c>
      <c r="N104" s="179">
        <v>0</v>
      </c>
      <c r="O104" s="179"/>
      <c r="P104" s="179"/>
      <c r="Q104" s="179"/>
      <c r="R104" s="182">
        <f>S104+T104</f>
        <v>0</v>
      </c>
      <c r="S104" s="182">
        <v>0</v>
      </c>
      <c r="T104" s="182">
        <v>0</v>
      </c>
      <c r="U104" s="179">
        <f>V104+W104</f>
        <v>0</v>
      </c>
      <c r="V104" s="179">
        <v>0</v>
      </c>
      <c r="W104" s="179">
        <v>0</v>
      </c>
      <c r="X104" s="220"/>
    </row>
    <row r="105" spans="1:24" s="224" customFormat="1" ht="12.75" customHeight="1">
      <c r="A105" s="221" t="s">
        <v>374</v>
      </c>
      <c r="B105" s="222" t="s">
        <v>375</v>
      </c>
      <c r="C105" s="222" t="s">
        <v>268</v>
      </c>
      <c r="D105" s="222" t="s">
        <v>268</v>
      </c>
      <c r="E105" s="225" t="s">
        <v>376</v>
      </c>
      <c r="F105" s="211">
        <f aca="true" t="shared" si="61" ref="F105:N105">F107+F110+F118+F121+F126</f>
        <v>37755.8</v>
      </c>
      <c r="G105" s="211">
        <f t="shared" si="61"/>
        <v>36756</v>
      </c>
      <c r="H105" s="211">
        <f t="shared" si="61"/>
        <v>999.8</v>
      </c>
      <c r="I105" s="211">
        <f t="shared" si="61"/>
        <v>120106.5</v>
      </c>
      <c r="J105" s="211">
        <f t="shared" si="61"/>
        <v>40026.1</v>
      </c>
      <c r="K105" s="211">
        <f t="shared" si="61"/>
        <v>80080.4</v>
      </c>
      <c r="L105" s="211">
        <f t="shared" si="61"/>
        <v>173796.80653432198</v>
      </c>
      <c r="M105" s="211">
        <f t="shared" si="61"/>
        <v>38796.806534321986</v>
      </c>
      <c r="N105" s="211">
        <f t="shared" si="61"/>
        <v>135000</v>
      </c>
      <c r="O105" s="211"/>
      <c r="P105" s="211"/>
      <c r="Q105" s="211"/>
      <c r="R105" s="212">
        <f aca="true" t="shared" si="62" ref="R105:W105">R107+R110+R118+R121+R126</f>
        <v>39184.324599665204</v>
      </c>
      <c r="S105" s="212">
        <f t="shared" si="62"/>
        <v>39184.324599665204</v>
      </c>
      <c r="T105" s="211">
        <f t="shared" si="62"/>
        <v>0</v>
      </c>
      <c r="U105" s="211">
        <f t="shared" si="62"/>
        <v>39805.839468660175</v>
      </c>
      <c r="V105" s="211">
        <f t="shared" si="62"/>
        <v>39805.839468660175</v>
      </c>
      <c r="W105" s="211">
        <f t="shared" si="62"/>
        <v>0</v>
      </c>
      <c r="X105" s="220"/>
    </row>
    <row r="106" spans="1:24" s="224" customFormat="1" ht="12.75" customHeight="1">
      <c r="A106" s="221"/>
      <c r="B106" s="222"/>
      <c r="C106" s="222"/>
      <c r="D106" s="222"/>
      <c r="E106" s="223" t="s">
        <v>77</v>
      </c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82"/>
      <c r="S106" s="182"/>
      <c r="T106" s="182"/>
      <c r="U106" s="179"/>
      <c r="V106" s="179"/>
      <c r="W106" s="179"/>
      <c r="X106" s="220"/>
    </row>
    <row r="107" spans="1:256" s="219" customFormat="1" ht="28.5" customHeight="1">
      <c r="A107" s="215" t="s">
        <v>377</v>
      </c>
      <c r="B107" s="107" t="s">
        <v>375</v>
      </c>
      <c r="C107" s="107" t="s">
        <v>271</v>
      </c>
      <c r="D107" s="107" t="s">
        <v>268</v>
      </c>
      <c r="E107" s="227" t="s">
        <v>378</v>
      </c>
      <c r="F107" s="211">
        <f>G107+H107</f>
        <v>0</v>
      </c>
      <c r="G107" s="211">
        <f>G109</f>
        <v>0</v>
      </c>
      <c r="H107" s="211">
        <f>H109</f>
        <v>0</v>
      </c>
      <c r="I107" s="211">
        <f aca="true" t="shared" si="63" ref="I107:N107">I109</f>
        <v>78956.4</v>
      </c>
      <c r="J107" s="211">
        <f t="shared" si="63"/>
        <v>0</v>
      </c>
      <c r="K107" s="211">
        <f t="shared" si="63"/>
        <v>78956.4</v>
      </c>
      <c r="L107" s="211">
        <f t="shared" si="63"/>
        <v>0</v>
      </c>
      <c r="M107" s="211">
        <f t="shared" si="63"/>
        <v>0</v>
      </c>
      <c r="N107" s="211">
        <f t="shared" si="63"/>
        <v>0</v>
      </c>
      <c r="O107" s="211"/>
      <c r="P107" s="211"/>
      <c r="Q107" s="211"/>
      <c r="R107" s="212">
        <f aca="true" t="shared" si="64" ref="R107:W107">R109</f>
        <v>0</v>
      </c>
      <c r="S107" s="212">
        <f t="shared" si="64"/>
        <v>0</v>
      </c>
      <c r="T107" s="212">
        <f t="shared" si="64"/>
        <v>0</v>
      </c>
      <c r="U107" s="211">
        <f t="shared" si="64"/>
        <v>0</v>
      </c>
      <c r="V107" s="211">
        <f t="shared" si="64"/>
        <v>0</v>
      </c>
      <c r="W107" s="211">
        <f t="shared" si="64"/>
        <v>0</v>
      </c>
      <c r="X107" s="220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  <c r="CE107" s="218"/>
      <c r="CF107" s="218"/>
      <c r="CG107" s="218"/>
      <c r="CH107" s="218"/>
      <c r="CI107" s="218"/>
      <c r="CJ107" s="218"/>
      <c r="CK107" s="218"/>
      <c r="CL107" s="218"/>
      <c r="CM107" s="218"/>
      <c r="CN107" s="218"/>
      <c r="CO107" s="218"/>
      <c r="CP107" s="218"/>
      <c r="CQ107" s="218"/>
      <c r="CR107" s="218"/>
      <c r="CS107" s="218"/>
      <c r="CT107" s="218"/>
      <c r="CU107" s="218"/>
      <c r="CV107" s="218"/>
      <c r="CW107" s="218"/>
      <c r="CX107" s="218"/>
      <c r="CY107" s="218"/>
      <c r="CZ107" s="218"/>
      <c r="DA107" s="218"/>
      <c r="DB107" s="218"/>
      <c r="DC107" s="218"/>
      <c r="DD107" s="218"/>
      <c r="DE107" s="218"/>
      <c r="DF107" s="218"/>
      <c r="DG107" s="218"/>
      <c r="DH107" s="218"/>
      <c r="DI107" s="218"/>
      <c r="DJ107" s="218"/>
      <c r="DK107" s="218"/>
      <c r="DL107" s="218"/>
      <c r="DM107" s="218"/>
      <c r="DN107" s="218"/>
      <c r="DO107" s="218"/>
      <c r="DP107" s="218"/>
      <c r="DQ107" s="218"/>
      <c r="DR107" s="218"/>
      <c r="DS107" s="218"/>
      <c r="DT107" s="218"/>
      <c r="DU107" s="218"/>
      <c r="DV107" s="218"/>
      <c r="DW107" s="218"/>
      <c r="DX107" s="218"/>
      <c r="DY107" s="218"/>
      <c r="DZ107" s="218"/>
      <c r="EA107" s="218"/>
      <c r="EB107" s="218"/>
      <c r="EC107" s="218"/>
      <c r="ED107" s="218"/>
      <c r="EE107" s="218"/>
      <c r="EF107" s="218"/>
      <c r="EG107" s="218"/>
      <c r="EH107" s="218"/>
      <c r="EI107" s="218"/>
      <c r="EJ107" s="218"/>
      <c r="EK107" s="218"/>
      <c r="EL107" s="218"/>
      <c r="EM107" s="218"/>
      <c r="EN107" s="218"/>
      <c r="EO107" s="218"/>
      <c r="EP107" s="218"/>
      <c r="EQ107" s="218"/>
      <c r="ER107" s="218"/>
      <c r="ES107" s="218"/>
      <c r="ET107" s="218"/>
      <c r="EU107" s="218"/>
      <c r="EV107" s="218"/>
      <c r="EW107" s="218"/>
      <c r="EX107" s="218"/>
      <c r="EY107" s="218"/>
      <c r="EZ107" s="218"/>
      <c r="FA107" s="218"/>
      <c r="FB107" s="218"/>
      <c r="FC107" s="218"/>
      <c r="FD107" s="218"/>
      <c r="FE107" s="218"/>
      <c r="FF107" s="218"/>
      <c r="FG107" s="218"/>
      <c r="FH107" s="218"/>
      <c r="FI107" s="218"/>
      <c r="FJ107" s="218"/>
      <c r="FK107" s="218"/>
      <c r="FL107" s="218"/>
      <c r="FM107" s="218"/>
      <c r="FN107" s="218"/>
      <c r="FO107" s="218"/>
      <c r="FP107" s="218"/>
      <c r="FQ107" s="218"/>
      <c r="FR107" s="218"/>
      <c r="FS107" s="218"/>
      <c r="FT107" s="218"/>
      <c r="FU107" s="218"/>
      <c r="FV107" s="218"/>
      <c r="FW107" s="218"/>
      <c r="FX107" s="218"/>
      <c r="FY107" s="218"/>
      <c r="FZ107" s="218"/>
      <c r="GA107" s="218"/>
      <c r="GB107" s="218"/>
      <c r="GC107" s="218"/>
      <c r="GD107" s="218"/>
      <c r="GE107" s="218"/>
      <c r="GF107" s="218"/>
      <c r="GG107" s="218"/>
      <c r="GH107" s="218"/>
      <c r="GI107" s="218"/>
      <c r="GJ107" s="218"/>
      <c r="GK107" s="218"/>
      <c r="GL107" s="218"/>
      <c r="GM107" s="218"/>
      <c r="GN107" s="218"/>
      <c r="GO107" s="218"/>
      <c r="GP107" s="218"/>
      <c r="GQ107" s="218"/>
      <c r="GR107" s="218"/>
      <c r="GS107" s="218"/>
      <c r="GT107" s="218"/>
      <c r="GU107" s="218"/>
      <c r="GV107" s="218"/>
      <c r="GW107" s="218"/>
      <c r="GX107" s="218"/>
      <c r="GY107" s="218"/>
      <c r="GZ107" s="218"/>
      <c r="HA107" s="218"/>
      <c r="HB107" s="218"/>
      <c r="HC107" s="218"/>
      <c r="HD107" s="218"/>
      <c r="HE107" s="218"/>
      <c r="HF107" s="218"/>
      <c r="HG107" s="218"/>
      <c r="HH107" s="218"/>
      <c r="HI107" s="218"/>
      <c r="HJ107" s="218"/>
      <c r="HK107" s="218"/>
      <c r="HL107" s="218"/>
      <c r="HM107" s="218"/>
      <c r="HN107" s="218"/>
      <c r="HO107" s="218"/>
      <c r="HP107" s="218"/>
      <c r="HQ107" s="218"/>
      <c r="HR107" s="218"/>
      <c r="HS107" s="218"/>
      <c r="HT107" s="218"/>
      <c r="HU107" s="218"/>
      <c r="HV107" s="218"/>
      <c r="HW107" s="218"/>
      <c r="HX107" s="218"/>
      <c r="HY107" s="218"/>
      <c r="HZ107" s="218"/>
      <c r="IA107" s="218"/>
      <c r="IB107" s="218"/>
      <c r="IC107" s="218"/>
      <c r="ID107" s="218"/>
      <c r="IE107" s="218"/>
      <c r="IF107" s="218"/>
      <c r="IG107" s="218"/>
      <c r="IH107" s="218"/>
      <c r="II107" s="218"/>
      <c r="IJ107" s="218"/>
      <c r="IK107" s="218"/>
      <c r="IL107" s="218"/>
      <c r="IM107" s="218"/>
      <c r="IN107" s="218"/>
      <c r="IO107" s="218"/>
      <c r="IP107" s="218"/>
      <c r="IQ107" s="218"/>
      <c r="IR107" s="218"/>
      <c r="IS107" s="218"/>
      <c r="IT107" s="218"/>
      <c r="IU107" s="218"/>
      <c r="IV107" s="218"/>
    </row>
    <row r="108" spans="1:24" s="224" customFormat="1" ht="12.75" customHeight="1">
      <c r="A108" s="221"/>
      <c r="B108" s="222"/>
      <c r="C108" s="222"/>
      <c r="D108" s="222"/>
      <c r="E108" s="223" t="s">
        <v>273</v>
      </c>
      <c r="F108" s="179"/>
      <c r="G108" s="179"/>
      <c r="H108" s="179"/>
      <c r="I108" s="223"/>
      <c r="J108" s="223"/>
      <c r="K108" s="223"/>
      <c r="L108" s="165"/>
      <c r="M108" s="165"/>
      <c r="N108" s="165"/>
      <c r="O108" s="165"/>
      <c r="P108" s="165"/>
      <c r="Q108" s="165"/>
      <c r="R108" s="164"/>
      <c r="S108" s="164"/>
      <c r="T108" s="164"/>
      <c r="U108" s="165"/>
      <c r="V108" s="165"/>
      <c r="W108" s="165"/>
      <c r="X108" s="220"/>
    </row>
    <row r="109" spans="1:24" s="224" customFormat="1" ht="12.75" customHeight="1">
      <c r="A109" s="221" t="s">
        <v>379</v>
      </c>
      <c r="B109" s="222" t="s">
        <v>375</v>
      </c>
      <c r="C109" s="222" t="s">
        <v>271</v>
      </c>
      <c r="D109" s="222" t="s">
        <v>271</v>
      </c>
      <c r="E109" s="223" t="s">
        <v>378</v>
      </c>
      <c r="F109" s="179">
        <f>G109+H109</f>
        <v>0</v>
      </c>
      <c r="G109" s="179">
        <f>'[1]Лист3'!$M$219</f>
        <v>0</v>
      </c>
      <c r="H109" s="179">
        <f>G109</f>
        <v>0</v>
      </c>
      <c r="I109" s="92">
        <f>J109+K109</f>
        <v>78956.4</v>
      </c>
      <c r="J109" s="92">
        <v>0</v>
      </c>
      <c r="K109" s="92">
        <v>78956.4</v>
      </c>
      <c r="L109" s="179">
        <f>M109+N109</f>
        <v>0</v>
      </c>
      <c r="M109" s="179">
        <f>'[3]բյուջե 2023-ծախս'!$S$60</f>
        <v>0</v>
      </c>
      <c r="N109" s="179">
        <v>0</v>
      </c>
      <c r="O109" s="179"/>
      <c r="P109" s="179"/>
      <c r="Q109" s="179"/>
      <c r="R109" s="182">
        <f>S109+T109</f>
        <v>0</v>
      </c>
      <c r="S109" s="182">
        <f>'[3]բյուջե 2023-ծախս'!$S$60</f>
        <v>0</v>
      </c>
      <c r="T109" s="182">
        <v>0</v>
      </c>
      <c r="U109" s="179">
        <f>V109+W109</f>
        <v>0</v>
      </c>
      <c r="V109" s="179">
        <f>'[3]բյուջե 2023-ծախս'!$S$60</f>
        <v>0</v>
      </c>
      <c r="W109" s="179">
        <v>0</v>
      </c>
      <c r="X109" s="220"/>
    </row>
    <row r="110" spans="1:256" s="219" customFormat="1" ht="28.5" customHeight="1">
      <c r="A110" s="215" t="s">
        <v>380</v>
      </c>
      <c r="B110" s="107" t="s">
        <v>375</v>
      </c>
      <c r="C110" s="107" t="s">
        <v>295</v>
      </c>
      <c r="D110" s="107" t="s">
        <v>268</v>
      </c>
      <c r="E110" s="227" t="s">
        <v>381</v>
      </c>
      <c r="F110" s="211">
        <f aca="true" t="shared" si="65" ref="F110:N110">SUM(F112:F117)</f>
        <v>12343.5</v>
      </c>
      <c r="G110" s="211">
        <f t="shared" si="65"/>
        <v>11343.7</v>
      </c>
      <c r="H110" s="211">
        <f t="shared" si="65"/>
        <v>999.8</v>
      </c>
      <c r="I110" s="211">
        <f t="shared" si="65"/>
        <v>4432.5</v>
      </c>
      <c r="J110" s="211">
        <f t="shared" si="65"/>
        <v>4308.5</v>
      </c>
      <c r="K110" s="211">
        <f t="shared" si="65"/>
        <v>124</v>
      </c>
      <c r="L110" s="211">
        <f t="shared" si="65"/>
        <v>135000</v>
      </c>
      <c r="M110" s="211">
        <f t="shared" si="65"/>
        <v>0</v>
      </c>
      <c r="N110" s="211">
        <f t="shared" si="65"/>
        <v>135000</v>
      </c>
      <c r="O110" s="211"/>
      <c r="P110" s="211"/>
      <c r="Q110" s="211"/>
      <c r="R110" s="212">
        <f aca="true" t="shared" si="66" ref="R110:W110">SUM(R112:R117)</f>
        <v>0</v>
      </c>
      <c r="S110" s="212">
        <f t="shared" si="66"/>
        <v>0</v>
      </c>
      <c r="T110" s="212">
        <f t="shared" si="66"/>
        <v>0</v>
      </c>
      <c r="U110" s="211">
        <f t="shared" si="66"/>
        <v>0</v>
      </c>
      <c r="V110" s="211">
        <f t="shared" si="66"/>
        <v>0</v>
      </c>
      <c r="W110" s="211">
        <f t="shared" si="66"/>
        <v>0</v>
      </c>
      <c r="X110" s="220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  <c r="CE110" s="218"/>
      <c r="CF110" s="218"/>
      <c r="CG110" s="218"/>
      <c r="CH110" s="218"/>
      <c r="CI110" s="218"/>
      <c r="CJ110" s="218"/>
      <c r="CK110" s="218"/>
      <c r="CL110" s="218"/>
      <c r="CM110" s="218"/>
      <c r="CN110" s="218"/>
      <c r="CO110" s="218"/>
      <c r="CP110" s="218"/>
      <c r="CQ110" s="218"/>
      <c r="CR110" s="218"/>
      <c r="CS110" s="218"/>
      <c r="CT110" s="218"/>
      <c r="CU110" s="218"/>
      <c r="CV110" s="218"/>
      <c r="CW110" s="218"/>
      <c r="CX110" s="218"/>
      <c r="CY110" s="218"/>
      <c r="CZ110" s="218"/>
      <c r="DA110" s="218"/>
      <c r="DB110" s="218"/>
      <c r="DC110" s="218"/>
      <c r="DD110" s="218"/>
      <c r="DE110" s="218"/>
      <c r="DF110" s="218"/>
      <c r="DG110" s="218"/>
      <c r="DH110" s="218"/>
      <c r="DI110" s="218"/>
      <c r="DJ110" s="218"/>
      <c r="DK110" s="218"/>
      <c r="DL110" s="218"/>
      <c r="DM110" s="218"/>
      <c r="DN110" s="218"/>
      <c r="DO110" s="218"/>
      <c r="DP110" s="218"/>
      <c r="DQ110" s="218"/>
      <c r="DR110" s="218"/>
      <c r="DS110" s="218"/>
      <c r="DT110" s="218"/>
      <c r="DU110" s="218"/>
      <c r="DV110" s="218"/>
      <c r="DW110" s="218"/>
      <c r="DX110" s="218"/>
      <c r="DY110" s="218"/>
      <c r="DZ110" s="218"/>
      <c r="EA110" s="218"/>
      <c r="EB110" s="218"/>
      <c r="EC110" s="218"/>
      <c r="ED110" s="218"/>
      <c r="EE110" s="218"/>
      <c r="EF110" s="218"/>
      <c r="EG110" s="218"/>
      <c r="EH110" s="218"/>
      <c r="EI110" s="218"/>
      <c r="EJ110" s="218"/>
      <c r="EK110" s="218"/>
      <c r="EL110" s="218"/>
      <c r="EM110" s="218"/>
      <c r="EN110" s="218"/>
      <c r="EO110" s="218"/>
      <c r="EP110" s="218"/>
      <c r="EQ110" s="218"/>
      <c r="ER110" s="218"/>
      <c r="ES110" s="218"/>
      <c r="ET110" s="218"/>
      <c r="EU110" s="218"/>
      <c r="EV110" s="218"/>
      <c r="EW110" s="218"/>
      <c r="EX110" s="218"/>
      <c r="EY110" s="218"/>
      <c r="EZ110" s="218"/>
      <c r="FA110" s="218"/>
      <c r="FB110" s="218"/>
      <c r="FC110" s="218"/>
      <c r="FD110" s="218"/>
      <c r="FE110" s="218"/>
      <c r="FF110" s="218"/>
      <c r="FG110" s="218"/>
      <c r="FH110" s="218"/>
      <c r="FI110" s="218"/>
      <c r="FJ110" s="218"/>
      <c r="FK110" s="218"/>
      <c r="FL110" s="218"/>
      <c r="FM110" s="218"/>
      <c r="FN110" s="218"/>
      <c r="FO110" s="218"/>
      <c r="FP110" s="218"/>
      <c r="FQ110" s="218"/>
      <c r="FR110" s="218"/>
      <c r="FS110" s="218"/>
      <c r="FT110" s="218"/>
      <c r="FU110" s="218"/>
      <c r="FV110" s="218"/>
      <c r="FW110" s="218"/>
      <c r="FX110" s="218"/>
      <c r="FY110" s="218"/>
      <c r="FZ110" s="218"/>
      <c r="GA110" s="218"/>
      <c r="GB110" s="218"/>
      <c r="GC110" s="218"/>
      <c r="GD110" s="218"/>
      <c r="GE110" s="218"/>
      <c r="GF110" s="218"/>
      <c r="GG110" s="218"/>
      <c r="GH110" s="218"/>
      <c r="GI110" s="218"/>
      <c r="GJ110" s="218"/>
      <c r="GK110" s="218"/>
      <c r="GL110" s="218"/>
      <c r="GM110" s="218"/>
      <c r="GN110" s="218"/>
      <c r="GO110" s="218"/>
      <c r="GP110" s="218"/>
      <c r="GQ110" s="218"/>
      <c r="GR110" s="218"/>
      <c r="GS110" s="218"/>
      <c r="GT110" s="218"/>
      <c r="GU110" s="218"/>
      <c r="GV110" s="218"/>
      <c r="GW110" s="218"/>
      <c r="GX110" s="218"/>
      <c r="GY110" s="218"/>
      <c r="GZ110" s="218"/>
      <c r="HA110" s="218"/>
      <c r="HB110" s="218"/>
      <c r="HC110" s="218"/>
      <c r="HD110" s="218"/>
      <c r="HE110" s="218"/>
      <c r="HF110" s="218"/>
      <c r="HG110" s="218"/>
      <c r="HH110" s="218"/>
      <c r="HI110" s="218"/>
      <c r="HJ110" s="218"/>
      <c r="HK110" s="218"/>
      <c r="HL110" s="218"/>
      <c r="HM110" s="218"/>
      <c r="HN110" s="218"/>
      <c r="HO110" s="218"/>
      <c r="HP110" s="218"/>
      <c r="HQ110" s="218"/>
      <c r="HR110" s="218"/>
      <c r="HS110" s="218"/>
      <c r="HT110" s="218"/>
      <c r="HU110" s="218"/>
      <c r="HV110" s="218"/>
      <c r="HW110" s="218"/>
      <c r="HX110" s="218"/>
      <c r="HY110" s="218"/>
      <c r="HZ110" s="218"/>
      <c r="IA110" s="218"/>
      <c r="IB110" s="218"/>
      <c r="IC110" s="218"/>
      <c r="ID110" s="218"/>
      <c r="IE110" s="218"/>
      <c r="IF110" s="218"/>
      <c r="IG110" s="218"/>
      <c r="IH110" s="218"/>
      <c r="II110" s="218"/>
      <c r="IJ110" s="218"/>
      <c r="IK110" s="218"/>
      <c r="IL110" s="218"/>
      <c r="IM110" s="218"/>
      <c r="IN110" s="218"/>
      <c r="IO110" s="218"/>
      <c r="IP110" s="218"/>
      <c r="IQ110" s="218"/>
      <c r="IR110" s="218"/>
      <c r="IS110" s="218"/>
      <c r="IT110" s="218"/>
      <c r="IU110" s="218"/>
      <c r="IV110" s="218"/>
    </row>
    <row r="111" spans="1:24" s="224" customFormat="1" ht="12.75" customHeight="1">
      <c r="A111" s="221"/>
      <c r="B111" s="222"/>
      <c r="C111" s="222"/>
      <c r="D111" s="222"/>
      <c r="E111" s="223" t="s">
        <v>273</v>
      </c>
      <c r="F111" s="179"/>
      <c r="G111" s="179"/>
      <c r="H111" s="179"/>
      <c r="I111" s="223"/>
      <c r="J111" s="223"/>
      <c r="K111" s="223"/>
      <c r="L111" s="165"/>
      <c r="M111" s="165"/>
      <c r="N111" s="165"/>
      <c r="O111" s="165"/>
      <c r="P111" s="165"/>
      <c r="Q111" s="165"/>
      <c r="R111" s="164"/>
      <c r="S111" s="164"/>
      <c r="T111" s="164"/>
      <c r="U111" s="165"/>
      <c r="V111" s="165"/>
      <c r="W111" s="165"/>
      <c r="X111" s="220"/>
    </row>
    <row r="112" spans="1:24" s="224" customFormat="1" ht="12.75" customHeight="1">
      <c r="A112" s="221" t="s">
        <v>382</v>
      </c>
      <c r="B112" s="222" t="s">
        <v>375</v>
      </c>
      <c r="C112" s="222" t="s">
        <v>295</v>
      </c>
      <c r="D112" s="222" t="s">
        <v>271</v>
      </c>
      <c r="E112" s="223" t="s">
        <v>383</v>
      </c>
      <c r="F112" s="179">
        <f aca="true" t="shared" si="67" ref="F112:F118">G112+H112</f>
        <v>12343.5</v>
      </c>
      <c r="G112" s="179">
        <v>11343.7</v>
      </c>
      <c r="H112" s="179">
        <v>999.8</v>
      </c>
      <c r="I112" s="92">
        <f aca="true" t="shared" si="68" ref="I112:I117">J112+K112</f>
        <v>4432.5</v>
      </c>
      <c r="J112" s="92">
        <v>4308.5</v>
      </c>
      <c r="K112" s="92">
        <v>124</v>
      </c>
      <c r="L112" s="179">
        <f aca="true" t="shared" si="69" ref="L112:L117">M112+N112</f>
        <v>0</v>
      </c>
      <c r="M112" s="179">
        <v>0</v>
      </c>
      <c r="N112" s="179">
        <v>0</v>
      </c>
      <c r="O112" s="179"/>
      <c r="P112" s="179"/>
      <c r="Q112" s="179"/>
      <c r="R112" s="182">
        <f aca="true" t="shared" si="70" ref="R112:R117">S112+T112</f>
        <v>0</v>
      </c>
      <c r="S112" s="182">
        <v>0</v>
      </c>
      <c r="T112" s="182">
        <v>0</v>
      </c>
      <c r="U112" s="179">
        <f aca="true" t="shared" si="71" ref="U112:U117">V112+W112</f>
        <v>0</v>
      </c>
      <c r="V112" s="179">
        <v>0</v>
      </c>
      <c r="W112" s="179">
        <v>0</v>
      </c>
      <c r="X112" s="220"/>
    </row>
    <row r="113" spans="1:24" s="224" customFormat="1" ht="12.75" customHeight="1">
      <c r="A113" s="221" t="s">
        <v>384</v>
      </c>
      <c r="B113" s="222" t="s">
        <v>375</v>
      </c>
      <c r="C113" s="222" t="s">
        <v>295</v>
      </c>
      <c r="D113" s="222" t="s">
        <v>295</v>
      </c>
      <c r="E113" s="223" t="s">
        <v>385</v>
      </c>
      <c r="F113" s="179">
        <f t="shared" si="67"/>
        <v>0</v>
      </c>
      <c r="G113" s="179">
        <f>'[1]Лист3'!$M$219</f>
        <v>0</v>
      </c>
      <c r="H113" s="179">
        <f>G113</f>
        <v>0</v>
      </c>
      <c r="I113" s="92">
        <f t="shared" si="68"/>
        <v>0</v>
      </c>
      <c r="J113" s="92">
        <v>0</v>
      </c>
      <c r="K113" s="92">
        <v>0</v>
      </c>
      <c r="L113" s="179">
        <f t="shared" si="69"/>
        <v>0</v>
      </c>
      <c r="M113" s="179">
        <v>0</v>
      </c>
      <c r="N113" s="179">
        <v>0</v>
      </c>
      <c r="O113" s="179"/>
      <c r="P113" s="179"/>
      <c r="Q113" s="179"/>
      <c r="R113" s="182">
        <f t="shared" si="70"/>
        <v>0</v>
      </c>
      <c r="S113" s="182">
        <v>0</v>
      </c>
      <c r="T113" s="182">
        <v>0</v>
      </c>
      <c r="U113" s="179">
        <f t="shared" si="71"/>
        <v>0</v>
      </c>
      <c r="V113" s="179">
        <v>0</v>
      </c>
      <c r="W113" s="179">
        <v>0</v>
      </c>
      <c r="X113" s="220"/>
    </row>
    <row r="114" spans="1:24" s="224" customFormat="1" ht="12.75" customHeight="1">
      <c r="A114" s="221" t="s">
        <v>386</v>
      </c>
      <c r="B114" s="222" t="s">
        <v>375</v>
      </c>
      <c r="C114" s="222" t="s">
        <v>295</v>
      </c>
      <c r="D114" s="222" t="s">
        <v>277</v>
      </c>
      <c r="E114" s="223" t="s">
        <v>387</v>
      </c>
      <c r="F114" s="179">
        <f t="shared" si="67"/>
        <v>0</v>
      </c>
      <c r="G114" s="179">
        <f>'[1]Лист3'!$M$219</f>
        <v>0</v>
      </c>
      <c r="H114" s="179">
        <f>G114</f>
        <v>0</v>
      </c>
      <c r="I114" s="92">
        <f t="shared" si="68"/>
        <v>0</v>
      </c>
      <c r="J114" s="92">
        <v>0</v>
      </c>
      <c r="K114" s="92">
        <v>0</v>
      </c>
      <c r="L114" s="179">
        <f t="shared" si="69"/>
        <v>50000</v>
      </c>
      <c r="M114" s="179">
        <v>0</v>
      </c>
      <c r="N114" s="179">
        <f>ԿԾ!V45+ԿԾ!W45</f>
        <v>50000</v>
      </c>
      <c r="O114" s="179"/>
      <c r="P114" s="179"/>
      <c r="Q114" s="179"/>
      <c r="R114" s="182">
        <f t="shared" si="70"/>
        <v>0</v>
      </c>
      <c r="S114" s="182">
        <v>0</v>
      </c>
      <c r="T114" s="182">
        <f>ԿԾ!AB45+ԿԾ!AC45</f>
        <v>0</v>
      </c>
      <c r="U114" s="179">
        <f t="shared" si="71"/>
        <v>0</v>
      </c>
      <c r="V114" s="179">
        <v>0</v>
      </c>
      <c r="W114" s="179">
        <f>ԿԾ!AE45+ԿԾ!AF45</f>
        <v>0</v>
      </c>
      <c r="X114" s="220"/>
    </row>
    <row r="115" spans="1:24" s="224" customFormat="1" ht="12.75" customHeight="1">
      <c r="A115" s="221" t="s">
        <v>388</v>
      </c>
      <c r="B115" s="222" t="s">
        <v>375</v>
      </c>
      <c r="C115" s="222" t="s">
        <v>295</v>
      </c>
      <c r="D115" s="222" t="s">
        <v>311</v>
      </c>
      <c r="E115" s="223" t="s">
        <v>389</v>
      </c>
      <c r="F115" s="179">
        <f t="shared" si="67"/>
        <v>0</v>
      </c>
      <c r="G115" s="179">
        <f>'[1]Лист3'!$M$219</f>
        <v>0</v>
      </c>
      <c r="H115" s="179">
        <f>G115</f>
        <v>0</v>
      </c>
      <c r="I115" s="92">
        <f t="shared" si="68"/>
        <v>0</v>
      </c>
      <c r="J115" s="92">
        <v>0</v>
      </c>
      <c r="K115" s="92">
        <v>0</v>
      </c>
      <c r="L115" s="179">
        <f t="shared" si="69"/>
        <v>0</v>
      </c>
      <c r="M115" s="179">
        <v>0</v>
      </c>
      <c r="N115" s="179">
        <v>0</v>
      </c>
      <c r="O115" s="179"/>
      <c r="P115" s="179"/>
      <c r="Q115" s="179"/>
      <c r="R115" s="182">
        <f t="shared" si="70"/>
        <v>0</v>
      </c>
      <c r="S115" s="182">
        <v>0</v>
      </c>
      <c r="T115" s="182">
        <v>0</v>
      </c>
      <c r="U115" s="179">
        <f t="shared" si="71"/>
        <v>0</v>
      </c>
      <c r="V115" s="179">
        <v>0</v>
      </c>
      <c r="W115" s="179">
        <v>0</v>
      </c>
      <c r="X115" s="220"/>
    </row>
    <row r="116" spans="1:24" s="224" customFormat="1" ht="12.75" customHeight="1">
      <c r="A116" s="221" t="s">
        <v>390</v>
      </c>
      <c r="B116" s="222" t="s">
        <v>375</v>
      </c>
      <c r="C116" s="222" t="s">
        <v>295</v>
      </c>
      <c r="D116" s="222" t="s">
        <v>284</v>
      </c>
      <c r="E116" s="223" t="s">
        <v>391</v>
      </c>
      <c r="F116" s="179">
        <f t="shared" si="67"/>
        <v>0</v>
      </c>
      <c r="G116" s="179">
        <f>'[1]Лист3'!$M$219</f>
        <v>0</v>
      </c>
      <c r="H116" s="179">
        <f>G116</f>
        <v>0</v>
      </c>
      <c r="I116" s="92">
        <f t="shared" si="68"/>
        <v>0</v>
      </c>
      <c r="J116" s="92">
        <v>0</v>
      </c>
      <c r="K116" s="92">
        <v>0</v>
      </c>
      <c r="L116" s="179">
        <f t="shared" si="69"/>
        <v>0</v>
      </c>
      <c r="M116" s="179">
        <v>0</v>
      </c>
      <c r="N116" s="179">
        <v>0</v>
      </c>
      <c r="O116" s="179"/>
      <c r="P116" s="179"/>
      <c r="Q116" s="179"/>
      <c r="R116" s="182">
        <f t="shared" si="70"/>
        <v>0</v>
      </c>
      <c r="S116" s="182">
        <v>0</v>
      </c>
      <c r="T116" s="182">
        <v>0</v>
      </c>
      <c r="U116" s="179">
        <f t="shared" si="71"/>
        <v>0</v>
      </c>
      <c r="V116" s="179">
        <v>0</v>
      </c>
      <c r="W116" s="179">
        <v>0</v>
      </c>
      <c r="X116" s="220"/>
    </row>
    <row r="117" spans="1:24" s="224" customFormat="1" ht="12.75" customHeight="1">
      <c r="A117" s="221" t="s">
        <v>392</v>
      </c>
      <c r="B117" s="222" t="s">
        <v>375</v>
      </c>
      <c r="C117" s="222" t="s">
        <v>295</v>
      </c>
      <c r="D117" s="222" t="s">
        <v>324</v>
      </c>
      <c r="E117" s="223" t="s">
        <v>393</v>
      </c>
      <c r="F117" s="179">
        <f t="shared" si="67"/>
        <v>0</v>
      </c>
      <c r="G117" s="179">
        <f>'[1]Лист3'!$M$219</f>
        <v>0</v>
      </c>
      <c r="H117" s="179">
        <f>G117</f>
        <v>0</v>
      </c>
      <c r="I117" s="92">
        <f t="shared" si="68"/>
        <v>0</v>
      </c>
      <c r="J117" s="92">
        <v>0</v>
      </c>
      <c r="K117" s="92">
        <v>0</v>
      </c>
      <c r="L117" s="179">
        <f t="shared" si="69"/>
        <v>85000</v>
      </c>
      <c r="M117" s="179">
        <v>0</v>
      </c>
      <c r="N117" s="179">
        <f>ԿԾ!X45+ԿԾ!Y45</f>
        <v>85000</v>
      </c>
      <c r="O117" s="179"/>
      <c r="P117" s="179"/>
      <c r="Q117" s="179"/>
      <c r="R117" s="182">
        <f t="shared" si="70"/>
        <v>0</v>
      </c>
      <c r="S117" s="182">
        <v>0</v>
      </c>
      <c r="T117" s="182">
        <f>ԿԾ!AD45+ԿԾ!AE45</f>
        <v>0</v>
      </c>
      <c r="U117" s="179">
        <f t="shared" si="71"/>
        <v>0</v>
      </c>
      <c r="V117" s="179">
        <v>0</v>
      </c>
      <c r="W117" s="179">
        <f>ԿԾ!AG45+ԿԾ!AH45</f>
        <v>0</v>
      </c>
      <c r="X117" s="220"/>
    </row>
    <row r="118" spans="1:24" s="232" customFormat="1" ht="36.75" customHeight="1">
      <c r="A118" s="238">
        <v>2830</v>
      </c>
      <c r="B118" s="239" t="s">
        <v>375</v>
      </c>
      <c r="C118" s="239">
        <v>3</v>
      </c>
      <c r="D118" s="239" t="s">
        <v>268</v>
      </c>
      <c r="E118" s="234" t="s">
        <v>872</v>
      </c>
      <c r="F118" s="211">
        <f t="shared" si="67"/>
        <v>259.9</v>
      </c>
      <c r="G118" s="211">
        <f>G120</f>
        <v>259.9</v>
      </c>
      <c r="H118" s="211">
        <f>H120</f>
        <v>0</v>
      </c>
      <c r="I118" s="211">
        <f aca="true" t="shared" si="72" ref="I118:N118">I120</f>
        <v>295</v>
      </c>
      <c r="J118" s="211">
        <f t="shared" si="72"/>
        <v>295</v>
      </c>
      <c r="K118" s="211">
        <f t="shared" si="72"/>
        <v>0</v>
      </c>
      <c r="L118" s="211">
        <f t="shared" si="72"/>
        <v>245</v>
      </c>
      <c r="M118" s="211">
        <f t="shared" si="72"/>
        <v>245</v>
      </c>
      <c r="N118" s="211">
        <f t="shared" si="72"/>
        <v>0</v>
      </c>
      <c r="O118" s="211"/>
      <c r="P118" s="211"/>
      <c r="Q118" s="211"/>
      <c r="R118" s="212">
        <f aca="true" t="shared" si="73" ref="R118:W118">R120</f>
        <v>250</v>
      </c>
      <c r="S118" s="212">
        <f t="shared" si="73"/>
        <v>250</v>
      </c>
      <c r="T118" s="212">
        <f t="shared" si="73"/>
        <v>0</v>
      </c>
      <c r="U118" s="211">
        <f t="shared" si="73"/>
        <v>287.5</v>
      </c>
      <c r="V118" s="211">
        <f t="shared" si="73"/>
        <v>287.5</v>
      </c>
      <c r="W118" s="211">
        <f t="shared" si="73"/>
        <v>0</v>
      </c>
      <c r="X118" s="231"/>
    </row>
    <row r="119" spans="1:24" s="224" customFormat="1" ht="12.75" customHeight="1">
      <c r="A119" s="221"/>
      <c r="B119" s="222"/>
      <c r="C119" s="222"/>
      <c r="D119" s="222"/>
      <c r="E119" s="240" t="s">
        <v>867</v>
      </c>
      <c r="F119" s="179"/>
      <c r="G119" s="179"/>
      <c r="H119" s="179"/>
      <c r="I119" s="223"/>
      <c r="J119" s="223"/>
      <c r="K119" s="223"/>
      <c r="L119" s="165"/>
      <c r="M119" s="165"/>
      <c r="N119" s="165"/>
      <c r="O119" s="165"/>
      <c r="P119" s="165"/>
      <c r="Q119" s="165"/>
      <c r="R119" s="164"/>
      <c r="S119" s="164"/>
      <c r="T119" s="164"/>
      <c r="U119" s="165"/>
      <c r="V119" s="165"/>
      <c r="W119" s="165"/>
      <c r="X119" s="220"/>
    </row>
    <row r="120" spans="1:24" s="224" customFormat="1" ht="12.75" customHeight="1">
      <c r="A120" s="215">
        <v>2832</v>
      </c>
      <c r="B120" s="107" t="s">
        <v>375</v>
      </c>
      <c r="C120" s="107">
        <v>3</v>
      </c>
      <c r="D120" s="107">
        <v>2</v>
      </c>
      <c r="E120" s="240" t="s">
        <v>873</v>
      </c>
      <c r="F120" s="179">
        <f>G120+H120</f>
        <v>259.9</v>
      </c>
      <c r="G120" s="179">
        <v>259.9</v>
      </c>
      <c r="H120" s="179">
        <f>H117</f>
        <v>0</v>
      </c>
      <c r="I120" s="92">
        <f>J120+K120</f>
        <v>295</v>
      </c>
      <c r="J120" s="92">
        <v>295</v>
      </c>
      <c r="K120" s="92">
        <v>0</v>
      </c>
      <c r="L120" s="179">
        <f>M120+N120</f>
        <v>245</v>
      </c>
      <c r="M120" s="179">
        <f>'[3]բյուջե 2023-ծախս'!$S$59/1000</f>
        <v>245</v>
      </c>
      <c r="N120" s="179">
        <v>0</v>
      </c>
      <c r="O120" s="179"/>
      <c r="P120" s="179"/>
      <c r="Q120" s="179"/>
      <c r="R120" s="182">
        <f>S120+T120</f>
        <v>250</v>
      </c>
      <c r="S120" s="182">
        <v>250</v>
      </c>
      <c r="T120" s="182">
        <v>0</v>
      </c>
      <c r="U120" s="179">
        <f>V120+W120</f>
        <v>287.5</v>
      </c>
      <c r="V120" s="179">
        <f>8!W498</f>
        <v>287.5</v>
      </c>
      <c r="W120" s="179">
        <v>0</v>
      </c>
      <c r="X120" s="220"/>
    </row>
    <row r="121" spans="1:256" s="219" customFormat="1" ht="28.5" customHeight="1">
      <c r="A121" s="215" t="s">
        <v>394</v>
      </c>
      <c r="B121" s="107" t="s">
        <v>375</v>
      </c>
      <c r="C121" s="107" t="s">
        <v>311</v>
      </c>
      <c r="D121" s="107" t="s">
        <v>268</v>
      </c>
      <c r="E121" s="227" t="s">
        <v>395</v>
      </c>
      <c r="F121" s="211">
        <f>G121+H121</f>
        <v>100</v>
      </c>
      <c r="G121" s="211">
        <f>G123+G124+G125</f>
        <v>100</v>
      </c>
      <c r="H121" s="211">
        <f>H123+H124+H125</f>
        <v>0</v>
      </c>
      <c r="I121" s="211">
        <f aca="true" t="shared" si="74" ref="I121:N121">I123+I124+I125</f>
        <v>1800</v>
      </c>
      <c r="J121" s="211">
        <f t="shared" si="74"/>
        <v>1800</v>
      </c>
      <c r="K121" s="211">
        <f t="shared" si="74"/>
        <v>0</v>
      </c>
      <c r="L121" s="211">
        <f t="shared" si="74"/>
        <v>300</v>
      </c>
      <c r="M121" s="211">
        <f t="shared" si="74"/>
        <v>300</v>
      </c>
      <c r="N121" s="211">
        <f t="shared" si="74"/>
        <v>0</v>
      </c>
      <c r="O121" s="211"/>
      <c r="P121" s="211"/>
      <c r="Q121" s="211"/>
      <c r="R121" s="212">
        <f aca="true" t="shared" si="75" ref="R121:W121">R123+R124+R125</f>
        <v>300</v>
      </c>
      <c r="S121" s="212">
        <f t="shared" si="75"/>
        <v>300</v>
      </c>
      <c r="T121" s="212">
        <f t="shared" si="75"/>
        <v>0</v>
      </c>
      <c r="U121" s="211">
        <f t="shared" si="75"/>
        <v>304.5</v>
      </c>
      <c r="V121" s="211">
        <f t="shared" si="75"/>
        <v>304.5</v>
      </c>
      <c r="W121" s="211">
        <f t="shared" si="75"/>
        <v>0</v>
      </c>
      <c r="X121" s="220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/>
      <c r="AP121" s="218"/>
      <c r="AQ121" s="218"/>
      <c r="AR121" s="218"/>
      <c r="AS121" s="218"/>
      <c r="AT121" s="218"/>
      <c r="AU121" s="218"/>
      <c r="AV121" s="218"/>
      <c r="AW121" s="218"/>
      <c r="AX121" s="218"/>
      <c r="AY121" s="218"/>
      <c r="AZ121" s="218"/>
      <c r="BA121" s="218"/>
      <c r="BB121" s="218"/>
      <c r="BC121" s="218"/>
      <c r="BD121" s="218"/>
      <c r="BE121" s="218"/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18"/>
      <c r="BU121" s="218"/>
      <c r="BV121" s="218"/>
      <c r="BW121" s="218"/>
      <c r="BX121" s="218"/>
      <c r="BY121" s="218"/>
      <c r="BZ121" s="218"/>
      <c r="CA121" s="218"/>
      <c r="CB121" s="218"/>
      <c r="CC121" s="218"/>
      <c r="CD121" s="218"/>
      <c r="CE121" s="218"/>
      <c r="CF121" s="218"/>
      <c r="CG121" s="218"/>
      <c r="CH121" s="218"/>
      <c r="CI121" s="218"/>
      <c r="CJ121" s="218"/>
      <c r="CK121" s="218"/>
      <c r="CL121" s="218"/>
      <c r="CM121" s="218"/>
      <c r="CN121" s="218"/>
      <c r="CO121" s="218"/>
      <c r="CP121" s="218"/>
      <c r="CQ121" s="218"/>
      <c r="CR121" s="218"/>
      <c r="CS121" s="218"/>
      <c r="CT121" s="218"/>
      <c r="CU121" s="218"/>
      <c r="CV121" s="218"/>
      <c r="CW121" s="218"/>
      <c r="CX121" s="218"/>
      <c r="CY121" s="218"/>
      <c r="CZ121" s="218"/>
      <c r="DA121" s="218"/>
      <c r="DB121" s="218"/>
      <c r="DC121" s="218"/>
      <c r="DD121" s="218"/>
      <c r="DE121" s="218"/>
      <c r="DF121" s="218"/>
      <c r="DG121" s="218"/>
      <c r="DH121" s="218"/>
      <c r="DI121" s="218"/>
      <c r="DJ121" s="218"/>
      <c r="DK121" s="218"/>
      <c r="DL121" s="218"/>
      <c r="DM121" s="218"/>
      <c r="DN121" s="218"/>
      <c r="DO121" s="218"/>
      <c r="DP121" s="218"/>
      <c r="DQ121" s="218"/>
      <c r="DR121" s="218"/>
      <c r="DS121" s="218"/>
      <c r="DT121" s="218"/>
      <c r="DU121" s="218"/>
      <c r="DV121" s="218"/>
      <c r="DW121" s="218"/>
      <c r="DX121" s="218"/>
      <c r="DY121" s="218"/>
      <c r="DZ121" s="218"/>
      <c r="EA121" s="218"/>
      <c r="EB121" s="218"/>
      <c r="EC121" s="218"/>
      <c r="ED121" s="218"/>
      <c r="EE121" s="218"/>
      <c r="EF121" s="218"/>
      <c r="EG121" s="218"/>
      <c r="EH121" s="218"/>
      <c r="EI121" s="218"/>
      <c r="EJ121" s="218"/>
      <c r="EK121" s="218"/>
      <c r="EL121" s="218"/>
      <c r="EM121" s="218"/>
      <c r="EN121" s="218"/>
      <c r="EO121" s="218"/>
      <c r="EP121" s="218"/>
      <c r="EQ121" s="218"/>
      <c r="ER121" s="218"/>
      <c r="ES121" s="218"/>
      <c r="ET121" s="218"/>
      <c r="EU121" s="218"/>
      <c r="EV121" s="218"/>
      <c r="EW121" s="218"/>
      <c r="EX121" s="218"/>
      <c r="EY121" s="218"/>
      <c r="EZ121" s="218"/>
      <c r="FA121" s="218"/>
      <c r="FB121" s="218"/>
      <c r="FC121" s="218"/>
      <c r="FD121" s="218"/>
      <c r="FE121" s="218"/>
      <c r="FF121" s="218"/>
      <c r="FG121" s="218"/>
      <c r="FH121" s="218"/>
      <c r="FI121" s="218"/>
      <c r="FJ121" s="218"/>
      <c r="FK121" s="218"/>
      <c r="FL121" s="218"/>
      <c r="FM121" s="218"/>
      <c r="FN121" s="218"/>
      <c r="FO121" s="218"/>
      <c r="FP121" s="218"/>
      <c r="FQ121" s="218"/>
      <c r="FR121" s="218"/>
      <c r="FS121" s="218"/>
      <c r="FT121" s="218"/>
      <c r="FU121" s="218"/>
      <c r="FV121" s="218"/>
      <c r="FW121" s="218"/>
      <c r="FX121" s="218"/>
      <c r="FY121" s="218"/>
      <c r="FZ121" s="218"/>
      <c r="GA121" s="218"/>
      <c r="GB121" s="218"/>
      <c r="GC121" s="218"/>
      <c r="GD121" s="218"/>
      <c r="GE121" s="218"/>
      <c r="GF121" s="218"/>
      <c r="GG121" s="218"/>
      <c r="GH121" s="218"/>
      <c r="GI121" s="218"/>
      <c r="GJ121" s="218"/>
      <c r="GK121" s="218"/>
      <c r="GL121" s="218"/>
      <c r="GM121" s="218"/>
      <c r="GN121" s="218"/>
      <c r="GO121" s="218"/>
      <c r="GP121" s="218"/>
      <c r="GQ121" s="218"/>
      <c r="GR121" s="218"/>
      <c r="GS121" s="218"/>
      <c r="GT121" s="218"/>
      <c r="GU121" s="218"/>
      <c r="GV121" s="218"/>
      <c r="GW121" s="218"/>
      <c r="GX121" s="218"/>
      <c r="GY121" s="218"/>
      <c r="GZ121" s="218"/>
      <c r="HA121" s="218"/>
      <c r="HB121" s="218"/>
      <c r="HC121" s="218"/>
      <c r="HD121" s="218"/>
      <c r="HE121" s="218"/>
      <c r="HF121" s="218"/>
      <c r="HG121" s="218"/>
      <c r="HH121" s="218"/>
      <c r="HI121" s="218"/>
      <c r="HJ121" s="218"/>
      <c r="HK121" s="218"/>
      <c r="HL121" s="218"/>
      <c r="HM121" s="218"/>
      <c r="HN121" s="218"/>
      <c r="HO121" s="218"/>
      <c r="HP121" s="218"/>
      <c r="HQ121" s="218"/>
      <c r="HR121" s="218"/>
      <c r="HS121" s="218"/>
      <c r="HT121" s="218"/>
      <c r="HU121" s="218"/>
      <c r="HV121" s="218"/>
      <c r="HW121" s="218"/>
      <c r="HX121" s="218"/>
      <c r="HY121" s="218"/>
      <c r="HZ121" s="218"/>
      <c r="IA121" s="218"/>
      <c r="IB121" s="218"/>
      <c r="IC121" s="218"/>
      <c r="ID121" s="218"/>
      <c r="IE121" s="218"/>
      <c r="IF121" s="218"/>
      <c r="IG121" s="218"/>
      <c r="IH121" s="218"/>
      <c r="II121" s="218"/>
      <c r="IJ121" s="218"/>
      <c r="IK121" s="218"/>
      <c r="IL121" s="218"/>
      <c r="IM121" s="218"/>
      <c r="IN121" s="218"/>
      <c r="IO121" s="218"/>
      <c r="IP121" s="218"/>
      <c r="IQ121" s="218"/>
      <c r="IR121" s="218"/>
      <c r="IS121" s="218"/>
      <c r="IT121" s="218"/>
      <c r="IU121" s="218"/>
      <c r="IV121" s="218"/>
    </row>
    <row r="122" spans="1:24" s="224" customFormat="1" ht="12.75" customHeight="1">
      <c r="A122" s="221"/>
      <c r="B122" s="222"/>
      <c r="C122" s="222"/>
      <c r="D122" s="222"/>
      <c r="E122" s="223" t="s">
        <v>273</v>
      </c>
      <c r="F122" s="179"/>
      <c r="G122" s="179"/>
      <c r="H122" s="179"/>
      <c r="I122" s="223"/>
      <c r="J122" s="223"/>
      <c r="K122" s="223"/>
      <c r="L122" s="165"/>
      <c r="M122" s="165"/>
      <c r="N122" s="165"/>
      <c r="O122" s="165"/>
      <c r="P122" s="165"/>
      <c r="Q122" s="165"/>
      <c r="R122" s="164"/>
      <c r="S122" s="164"/>
      <c r="T122" s="164"/>
      <c r="U122" s="165"/>
      <c r="V122" s="165"/>
      <c r="W122" s="165"/>
      <c r="X122" s="220"/>
    </row>
    <row r="123" spans="1:24" s="224" customFormat="1" ht="12.75" customHeight="1">
      <c r="A123" s="221" t="s">
        <v>396</v>
      </c>
      <c r="B123" s="222" t="s">
        <v>375</v>
      </c>
      <c r="C123" s="222" t="s">
        <v>311</v>
      </c>
      <c r="D123" s="222" t="s">
        <v>271</v>
      </c>
      <c r="E123" s="223" t="s">
        <v>397</v>
      </c>
      <c r="F123" s="179">
        <f>G123+H123</f>
        <v>0</v>
      </c>
      <c r="G123" s="179">
        <v>0</v>
      </c>
      <c r="H123" s="179">
        <v>0</v>
      </c>
      <c r="I123" s="92">
        <f>J123+K123</f>
        <v>1500</v>
      </c>
      <c r="J123" s="92">
        <v>1500</v>
      </c>
      <c r="K123" s="92">
        <v>0</v>
      </c>
      <c r="L123" s="179">
        <f>M123+N123</f>
        <v>0</v>
      </c>
      <c r="M123" s="179">
        <f>'[3]բյուջե 2023-ծախս'!$S$61</f>
        <v>0</v>
      </c>
      <c r="N123" s="179">
        <v>0</v>
      </c>
      <c r="O123" s="179"/>
      <c r="P123" s="179"/>
      <c r="Q123" s="179"/>
      <c r="R123" s="182">
        <f>S123+T123</f>
        <v>0</v>
      </c>
      <c r="S123" s="182">
        <f>'[3]բյուջե 2023-ծախս'!$S$61</f>
        <v>0</v>
      </c>
      <c r="T123" s="182">
        <v>0</v>
      </c>
      <c r="U123" s="179">
        <f>V123+W123</f>
        <v>0</v>
      </c>
      <c r="V123" s="179">
        <f>'[3]բյուջե 2023-ծախս'!$S$61</f>
        <v>0</v>
      </c>
      <c r="W123" s="179">
        <v>0</v>
      </c>
      <c r="X123" s="220"/>
    </row>
    <row r="124" spans="1:24" s="224" customFormat="1" ht="29.25" customHeight="1">
      <c r="A124" s="221">
        <v>2842</v>
      </c>
      <c r="B124" s="222" t="s">
        <v>375</v>
      </c>
      <c r="C124" s="222" t="s">
        <v>311</v>
      </c>
      <c r="D124" s="222">
        <v>2</v>
      </c>
      <c r="E124" s="240" t="s">
        <v>871</v>
      </c>
      <c r="F124" s="179">
        <f>G124+H124</f>
        <v>100</v>
      </c>
      <c r="G124" s="179">
        <v>100</v>
      </c>
      <c r="H124" s="179">
        <f>H117</f>
        <v>0</v>
      </c>
      <c r="I124" s="92">
        <f>J124+K124</f>
        <v>300</v>
      </c>
      <c r="J124" s="92">
        <v>300</v>
      </c>
      <c r="K124" s="92">
        <v>0</v>
      </c>
      <c r="L124" s="179">
        <f>M124+N124</f>
        <v>300</v>
      </c>
      <c r="M124" s="179">
        <f>'[3]բյուջե 2023-ծախս'!$S$58/1000</f>
        <v>300</v>
      </c>
      <c r="N124" s="179">
        <v>0</v>
      </c>
      <c r="O124" s="179"/>
      <c r="P124" s="179"/>
      <c r="Q124" s="179"/>
      <c r="R124" s="182">
        <f>S124+T124</f>
        <v>300</v>
      </c>
      <c r="S124" s="182">
        <v>300</v>
      </c>
      <c r="T124" s="182">
        <v>0</v>
      </c>
      <c r="U124" s="179">
        <f>V124+W124</f>
        <v>304.5</v>
      </c>
      <c r="V124" s="179">
        <f>8!W508</f>
        <v>304.5</v>
      </c>
      <c r="W124" s="179">
        <v>0</v>
      </c>
      <c r="X124" s="220"/>
    </row>
    <row r="125" spans="1:24" s="224" customFormat="1" ht="12.75" customHeight="1">
      <c r="A125" s="221" t="s">
        <v>398</v>
      </c>
      <c r="B125" s="222" t="s">
        <v>375</v>
      </c>
      <c r="C125" s="222" t="s">
        <v>311</v>
      </c>
      <c r="D125" s="222" t="s">
        <v>277</v>
      </c>
      <c r="E125" s="223" t="s">
        <v>399</v>
      </c>
      <c r="F125" s="179">
        <v>0</v>
      </c>
      <c r="G125" s="179">
        <v>0</v>
      </c>
      <c r="H125" s="179">
        <v>0</v>
      </c>
      <c r="I125" s="92">
        <f>J125+K125</f>
        <v>0</v>
      </c>
      <c r="J125" s="92">
        <v>0</v>
      </c>
      <c r="K125" s="92">
        <v>0</v>
      </c>
      <c r="L125" s="179">
        <f>M125+N125</f>
        <v>0</v>
      </c>
      <c r="M125" s="179">
        <v>0</v>
      </c>
      <c r="N125" s="179">
        <v>0</v>
      </c>
      <c r="O125" s="179"/>
      <c r="P125" s="179"/>
      <c r="Q125" s="179"/>
      <c r="R125" s="182">
        <f>S125+T125</f>
        <v>0</v>
      </c>
      <c r="S125" s="182">
        <v>0</v>
      </c>
      <c r="T125" s="182">
        <v>0</v>
      </c>
      <c r="U125" s="179">
        <f>V125+W125</f>
        <v>0</v>
      </c>
      <c r="V125" s="179">
        <v>0</v>
      </c>
      <c r="W125" s="179">
        <v>0</v>
      </c>
      <c r="X125" s="220"/>
    </row>
    <row r="126" spans="1:24" s="232" customFormat="1" ht="24" customHeight="1">
      <c r="A126" s="235">
        <v>2860</v>
      </c>
      <c r="B126" s="236" t="s">
        <v>375</v>
      </c>
      <c r="C126" s="236">
        <v>6</v>
      </c>
      <c r="D126" s="236">
        <v>0</v>
      </c>
      <c r="E126" s="227" t="s">
        <v>31</v>
      </c>
      <c r="F126" s="211">
        <f>F127</f>
        <v>25052.4</v>
      </c>
      <c r="G126" s="211">
        <f>G127</f>
        <v>25052.4</v>
      </c>
      <c r="H126" s="211">
        <f>H127</f>
        <v>0</v>
      </c>
      <c r="I126" s="211">
        <f aca="true" t="shared" si="76" ref="I126:N126">I127</f>
        <v>34622.6</v>
      </c>
      <c r="J126" s="211">
        <f t="shared" si="76"/>
        <v>33622.6</v>
      </c>
      <c r="K126" s="211">
        <f t="shared" si="76"/>
        <v>1000</v>
      </c>
      <c r="L126" s="211">
        <f t="shared" si="76"/>
        <v>38251.806534321986</v>
      </c>
      <c r="M126" s="211">
        <f t="shared" si="76"/>
        <v>38251.806534321986</v>
      </c>
      <c r="N126" s="211">
        <f t="shared" si="76"/>
        <v>0</v>
      </c>
      <c r="O126" s="211"/>
      <c r="P126" s="211"/>
      <c r="Q126" s="211"/>
      <c r="R126" s="212">
        <f aca="true" t="shared" si="77" ref="R126:W126">R127</f>
        <v>38634.324599665204</v>
      </c>
      <c r="S126" s="212">
        <f t="shared" si="77"/>
        <v>38634.324599665204</v>
      </c>
      <c r="T126" s="212">
        <f t="shared" si="77"/>
        <v>0</v>
      </c>
      <c r="U126" s="211">
        <f t="shared" si="77"/>
        <v>39213.839468660175</v>
      </c>
      <c r="V126" s="211">
        <f t="shared" si="77"/>
        <v>39213.839468660175</v>
      </c>
      <c r="W126" s="211">
        <f t="shared" si="77"/>
        <v>0</v>
      </c>
      <c r="X126" s="231"/>
    </row>
    <row r="127" spans="1:24" s="224" customFormat="1" ht="12.75" customHeight="1">
      <c r="A127" s="221">
        <v>2891</v>
      </c>
      <c r="B127" s="222" t="s">
        <v>375</v>
      </c>
      <c r="C127" s="222">
        <v>6</v>
      </c>
      <c r="D127" s="222">
        <v>1</v>
      </c>
      <c r="E127" s="223" t="s">
        <v>31</v>
      </c>
      <c r="F127" s="179">
        <f>G127+H127</f>
        <v>25052.4</v>
      </c>
      <c r="G127" s="179">
        <v>25052.4</v>
      </c>
      <c r="H127" s="179">
        <v>0</v>
      </c>
      <c r="I127" s="92">
        <f>J127+K127</f>
        <v>34622.6</v>
      </c>
      <c r="J127" s="92">
        <v>33622.6</v>
      </c>
      <c r="K127" s="92">
        <v>1000</v>
      </c>
      <c r="L127" s="179">
        <f>M127+N127</f>
        <v>38251.806534321986</v>
      </c>
      <c r="M127" s="179">
        <f>'[3]բյուջե 2023-ծախս'!$S$57/1000</f>
        <v>38251.806534321986</v>
      </c>
      <c r="N127" s="179">
        <v>0</v>
      </c>
      <c r="O127" s="179"/>
      <c r="P127" s="179"/>
      <c r="Q127" s="179"/>
      <c r="R127" s="182">
        <f>S127+T127</f>
        <v>38634.324599665204</v>
      </c>
      <c r="S127" s="182">
        <f>M127+M127*0.01</f>
        <v>38634.324599665204</v>
      </c>
      <c r="T127" s="182">
        <v>0</v>
      </c>
      <c r="U127" s="179">
        <f>V127+W127</f>
        <v>39213.839468660175</v>
      </c>
      <c r="V127" s="179">
        <f>8!W514</f>
        <v>39213.839468660175</v>
      </c>
      <c r="W127" s="179">
        <v>0</v>
      </c>
      <c r="X127" s="220"/>
    </row>
    <row r="128" spans="1:24" s="224" customFormat="1" ht="12.75" customHeight="1">
      <c r="A128" s="221" t="s">
        <v>400</v>
      </c>
      <c r="B128" s="222" t="s">
        <v>401</v>
      </c>
      <c r="C128" s="222" t="s">
        <v>268</v>
      </c>
      <c r="D128" s="222" t="s">
        <v>268</v>
      </c>
      <c r="E128" s="225" t="s">
        <v>402</v>
      </c>
      <c r="F128" s="211">
        <f>G128+H128</f>
        <v>167798.8</v>
      </c>
      <c r="G128" s="211">
        <f>G130+G134+G138+G141</f>
        <v>138729.8</v>
      </c>
      <c r="H128" s="211">
        <f>H130+H134+H138+H141</f>
        <v>29069</v>
      </c>
      <c r="I128" s="211">
        <f aca="true" t="shared" si="78" ref="I128:N128">I130+I134+I138+I141</f>
        <v>172146</v>
      </c>
      <c r="J128" s="211">
        <f t="shared" si="78"/>
        <v>172146</v>
      </c>
      <c r="K128" s="211">
        <f t="shared" si="78"/>
        <v>0</v>
      </c>
      <c r="L128" s="211">
        <f t="shared" si="78"/>
        <v>175925.71517721214</v>
      </c>
      <c r="M128" s="211">
        <f t="shared" si="78"/>
        <v>175925.71517721214</v>
      </c>
      <c r="N128" s="211">
        <f t="shared" si="78"/>
        <v>0</v>
      </c>
      <c r="O128" s="211"/>
      <c r="P128" s="211"/>
      <c r="Q128" s="211"/>
      <c r="R128" s="212">
        <f aca="true" t="shared" si="79" ref="R128:W128">R130+R134+R138+R141</f>
        <v>179411.92478406744</v>
      </c>
      <c r="S128" s="212">
        <f t="shared" si="79"/>
        <v>179411.92478406744</v>
      </c>
      <c r="T128" s="212">
        <f t="shared" si="79"/>
        <v>0</v>
      </c>
      <c r="U128" s="211">
        <f t="shared" si="79"/>
        <v>182914.09832249512</v>
      </c>
      <c r="V128" s="211">
        <f t="shared" si="79"/>
        <v>182914.09832249512</v>
      </c>
      <c r="W128" s="211">
        <f t="shared" si="79"/>
        <v>0</v>
      </c>
      <c r="X128" s="220"/>
    </row>
    <row r="129" spans="1:24" s="224" customFormat="1" ht="12.75" customHeight="1">
      <c r="A129" s="221"/>
      <c r="B129" s="222"/>
      <c r="C129" s="222"/>
      <c r="D129" s="222"/>
      <c r="E129" s="223" t="s">
        <v>77</v>
      </c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82"/>
      <c r="S129" s="182"/>
      <c r="T129" s="182"/>
      <c r="U129" s="179"/>
      <c r="V129" s="179"/>
      <c r="W129" s="179"/>
      <c r="X129" s="220"/>
    </row>
    <row r="130" spans="1:256" s="219" customFormat="1" ht="28.5" customHeight="1">
      <c r="A130" s="215" t="s">
        <v>403</v>
      </c>
      <c r="B130" s="107" t="s">
        <v>401</v>
      </c>
      <c r="C130" s="107" t="s">
        <v>271</v>
      </c>
      <c r="D130" s="107" t="s">
        <v>268</v>
      </c>
      <c r="E130" s="227" t="s">
        <v>404</v>
      </c>
      <c r="F130" s="211">
        <f>G130+H130</f>
        <v>106053.4</v>
      </c>
      <c r="G130" s="211">
        <f>G132</f>
        <v>76984.4</v>
      </c>
      <c r="H130" s="211">
        <f>H132</f>
        <v>29069</v>
      </c>
      <c r="I130" s="211">
        <f aca="true" t="shared" si="80" ref="I130:N130">I132</f>
        <v>103141</v>
      </c>
      <c r="J130" s="211">
        <f t="shared" si="80"/>
        <v>103141</v>
      </c>
      <c r="K130" s="211">
        <f t="shared" si="80"/>
        <v>0</v>
      </c>
      <c r="L130" s="211">
        <f t="shared" si="80"/>
        <v>104862.98483833334</v>
      </c>
      <c r="M130" s="211">
        <f t="shared" si="80"/>
        <v>104862.98483833334</v>
      </c>
      <c r="N130" s="211">
        <f t="shared" si="80"/>
        <v>0</v>
      </c>
      <c r="O130" s="211"/>
      <c r="P130" s="211"/>
      <c r="Q130" s="211"/>
      <c r="R130" s="212">
        <f aca="true" t="shared" si="81" ref="R130:W130">R132</f>
        <v>105911.61468671668</v>
      </c>
      <c r="S130" s="212">
        <f t="shared" si="81"/>
        <v>105911.61468671668</v>
      </c>
      <c r="T130" s="212">
        <f t="shared" si="81"/>
        <v>0</v>
      </c>
      <c r="U130" s="211">
        <f t="shared" si="81"/>
        <v>108098.87874035077</v>
      </c>
      <c r="V130" s="211">
        <f t="shared" si="81"/>
        <v>108098.87874035077</v>
      </c>
      <c r="W130" s="211">
        <f t="shared" si="81"/>
        <v>0</v>
      </c>
      <c r="X130" s="220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8"/>
      <c r="AV130" s="218"/>
      <c r="AW130" s="218"/>
      <c r="AX130" s="218"/>
      <c r="AY130" s="218"/>
      <c r="AZ130" s="218"/>
      <c r="BA130" s="218"/>
      <c r="BB130" s="218"/>
      <c r="BC130" s="218"/>
      <c r="BD130" s="218"/>
      <c r="BE130" s="218"/>
      <c r="BF130" s="218"/>
      <c r="BG130" s="218"/>
      <c r="BH130" s="218"/>
      <c r="BI130" s="218"/>
      <c r="BJ130" s="218"/>
      <c r="BK130" s="218"/>
      <c r="BL130" s="218"/>
      <c r="BM130" s="218"/>
      <c r="BN130" s="218"/>
      <c r="BO130" s="218"/>
      <c r="BP130" s="218"/>
      <c r="BQ130" s="218"/>
      <c r="BR130" s="218"/>
      <c r="BS130" s="218"/>
      <c r="BT130" s="218"/>
      <c r="BU130" s="218"/>
      <c r="BV130" s="218"/>
      <c r="BW130" s="218"/>
      <c r="BX130" s="218"/>
      <c r="BY130" s="218"/>
      <c r="BZ130" s="218"/>
      <c r="CA130" s="218"/>
      <c r="CB130" s="218"/>
      <c r="CC130" s="218"/>
      <c r="CD130" s="218"/>
      <c r="CE130" s="218"/>
      <c r="CF130" s="218"/>
      <c r="CG130" s="218"/>
      <c r="CH130" s="218"/>
      <c r="CI130" s="218"/>
      <c r="CJ130" s="218"/>
      <c r="CK130" s="218"/>
      <c r="CL130" s="218"/>
      <c r="CM130" s="218"/>
      <c r="CN130" s="218"/>
      <c r="CO130" s="218"/>
      <c r="CP130" s="218"/>
      <c r="CQ130" s="218"/>
      <c r="CR130" s="218"/>
      <c r="CS130" s="218"/>
      <c r="CT130" s="218"/>
      <c r="CU130" s="218"/>
      <c r="CV130" s="218"/>
      <c r="CW130" s="218"/>
      <c r="CX130" s="218"/>
      <c r="CY130" s="218"/>
      <c r="CZ130" s="218"/>
      <c r="DA130" s="218"/>
      <c r="DB130" s="218"/>
      <c r="DC130" s="218"/>
      <c r="DD130" s="218"/>
      <c r="DE130" s="218"/>
      <c r="DF130" s="218"/>
      <c r="DG130" s="218"/>
      <c r="DH130" s="218"/>
      <c r="DI130" s="218"/>
      <c r="DJ130" s="218"/>
      <c r="DK130" s="218"/>
      <c r="DL130" s="218"/>
      <c r="DM130" s="218"/>
      <c r="DN130" s="218"/>
      <c r="DO130" s="218"/>
      <c r="DP130" s="218"/>
      <c r="DQ130" s="218"/>
      <c r="DR130" s="218"/>
      <c r="DS130" s="218"/>
      <c r="DT130" s="218"/>
      <c r="DU130" s="218"/>
      <c r="DV130" s="218"/>
      <c r="DW130" s="218"/>
      <c r="DX130" s="218"/>
      <c r="DY130" s="218"/>
      <c r="DZ130" s="218"/>
      <c r="EA130" s="218"/>
      <c r="EB130" s="218"/>
      <c r="EC130" s="218"/>
      <c r="ED130" s="218"/>
      <c r="EE130" s="218"/>
      <c r="EF130" s="218"/>
      <c r="EG130" s="218"/>
      <c r="EH130" s="218"/>
      <c r="EI130" s="218"/>
      <c r="EJ130" s="218"/>
      <c r="EK130" s="218"/>
      <c r="EL130" s="218"/>
      <c r="EM130" s="218"/>
      <c r="EN130" s="218"/>
      <c r="EO130" s="218"/>
      <c r="EP130" s="218"/>
      <c r="EQ130" s="218"/>
      <c r="ER130" s="218"/>
      <c r="ES130" s="218"/>
      <c r="ET130" s="218"/>
      <c r="EU130" s="218"/>
      <c r="EV130" s="218"/>
      <c r="EW130" s="218"/>
      <c r="EX130" s="218"/>
      <c r="EY130" s="218"/>
      <c r="EZ130" s="218"/>
      <c r="FA130" s="218"/>
      <c r="FB130" s="218"/>
      <c r="FC130" s="218"/>
      <c r="FD130" s="218"/>
      <c r="FE130" s="218"/>
      <c r="FF130" s="218"/>
      <c r="FG130" s="218"/>
      <c r="FH130" s="218"/>
      <c r="FI130" s="218"/>
      <c r="FJ130" s="218"/>
      <c r="FK130" s="218"/>
      <c r="FL130" s="218"/>
      <c r="FM130" s="218"/>
      <c r="FN130" s="218"/>
      <c r="FO130" s="218"/>
      <c r="FP130" s="218"/>
      <c r="FQ130" s="218"/>
      <c r="FR130" s="218"/>
      <c r="FS130" s="218"/>
      <c r="FT130" s="218"/>
      <c r="FU130" s="218"/>
      <c r="FV130" s="218"/>
      <c r="FW130" s="218"/>
      <c r="FX130" s="218"/>
      <c r="FY130" s="218"/>
      <c r="FZ130" s="218"/>
      <c r="GA130" s="218"/>
      <c r="GB130" s="218"/>
      <c r="GC130" s="218"/>
      <c r="GD130" s="218"/>
      <c r="GE130" s="218"/>
      <c r="GF130" s="218"/>
      <c r="GG130" s="218"/>
      <c r="GH130" s="218"/>
      <c r="GI130" s="218"/>
      <c r="GJ130" s="218"/>
      <c r="GK130" s="218"/>
      <c r="GL130" s="218"/>
      <c r="GM130" s="218"/>
      <c r="GN130" s="218"/>
      <c r="GO130" s="218"/>
      <c r="GP130" s="218"/>
      <c r="GQ130" s="218"/>
      <c r="GR130" s="218"/>
      <c r="GS130" s="218"/>
      <c r="GT130" s="218"/>
      <c r="GU130" s="218"/>
      <c r="GV130" s="218"/>
      <c r="GW130" s="218"/>
      <c r="GX130" s="218"/>
      <c r="GY130" s="218"/>
      <c r="GZ130" s="218"/>
      <c r="HA130" s="218"/>
      <c r="HB130" s="218"/>
      <c r="HC130" s="218"/>
      <c r="HD130" s="218"/>
      <c r="HE130" s="218"/>
      <c r="HF130" s="218"/>
      <c r="HG130" s="218"/>
      <c r="HH130" s="218"/>
      <c r="HI130" s="218"/>
      <c r="HJ130" s="218"/>
      <c r="HK130" s="218"/>
      <c r="HL130" s="218"/>
      <c r="HM130" s="218"/>
      <c r="HN130" s="218"/>
      <c r="HO130" s="218"/>
      <c r="HP130" s="218"/>
      <c r="HQ130" s="218"/>
      <c r="HR130" s="218"/>
      <c r="HS130" s="218"/>
      <c r="HT130" s="218"/>
      <c r="HU130" s="218"/>
      <c r="HV130" s="218"/>
      <c r="HW130" s="218"/>
      <c r="HX130" s="218"/>
      <c r="HY130" s="218"/>
      <c r="HZ130" s="218"/>
      <c r="IA130" s="218"/>
      <c r="IB130" s="218"/>
      <c r="IC130" s="218"/>
      <c r="ID130" s="218"/>
      <c r="IE130" s="218"/>
      <c r="IF130" s="218"/>
      <c r="IG130" s="218"/>
      <c r="IH130" s="218"/>
      <c r="II130" s="218"/>
      <c r="IJ130" s="218"/>
      <c r="IK130" s="218"/>
      <c r="IL130" s="218"/>
      <c r="IM130" s="218"/>
      <c r="IN130" s="218"/>
      <c r="IO130" s="218"/>
      <c r="IP130" s="218"/>
      <c r="IQ130" s="218"/>
      <c r="IR130" s="218"/>
      <c r="IS130" s="218"/>
      <c r="IT130" s="218"/>
      <c r="IU130" s="218"/>
      <c r="IV130" s="218"/>
    </row>
    <row r="131" spans="1:24" s="224" customFormat="1" ht="12.75" customHeight="1">
      <c r="A131" s="221"/>
      <c r="B131" s="222"/>
      <c r="C131" s="222"/>
      <c r="D131" s="222"/>
      <c r="E131" s="223" t="s">
        <v>273</v>
      </c>
      <c r="F131" s="179"/>
      <c r="G131" s="179"/>
      <c r="H131" s="179"/>
      <c r="I131" s="223"/>
      <c r="J131" s="223"/>
      <c r="K131" s="223"/>
      <c r="L131" s="165"/>
      <c r="M131" s="165"/>
      <c r="N131" s="165"/>
      <c r="O131" s="165"/>
      <c r="P131" s="165"/>
      <c r="Q131" s="165"/>
      <c r="R131" s="164"/>
      <c r="S131" s="164"/>
      <c r="T131" s="164"/>
      <c r="U131" s="165"/>
      <c r="V131" s="165"/>
      <c r="W131" s="165"/>
      <c r="X131" s="220"/>
    </row>
    <row r="132" spans="1:24" s="224" customFormat="1" ht="12.75" customHeight="1">
      <c r="A132" s="221" t="s">
        <v>405</v>
      </c>
      <c r="B132" s="222" t="s">
        <v>401</v>
      </c>
      <c r="C132" s="222" t="s">
        <v>271</v>
      </c>
      <c r="D132" s="222" t="s">
        <v>271</v>
      </c>
      <c r="E132" s="223" t="s">
        <v>406</v>
      </c>
      <c r="F132" s="179">
        <f>G132+H132</f>
        <v>106053.4</v>
      </c>
      <c r="G132" s="179">
        <v>76984.4</v>
      </c>
      <c r="H132" s="179">
        <v>29069</v>
      </c>
      <c r="I132" s="178">
        <f>J132+K132</f>
        <v>103141</v>
      </c>
      <c r="J132" s="178">
        <v>103141</v>
      </c>
      <c r="K132" s="178">
        <v>0</v>
      </c>
      <c r="L132" s="179">
        <f>M132+N132</f>
        <v>104862.98483833334</v>
      </c>
      <c r="M132" s="179">
        <f>'[3]բյուջե 2023-ծախս'!$U$56/1000</f>
        <v>104862.98483833334</v>
      </c>
      <c r="N132" s="179">
        <v>0</v>
      </c>
      <c r="O132" s="179"/>
      <c r="P132" s="179"/>
      <c r="Q132" s="179"/>
      <c r="R132" s="182">
        <f>S132+T132</f>
        <v>105911.61468671668</v>
      </c>
      <c r="S132" s="182">
        <f>M132+M132*0.01</f>
        <v>105911.61468671668</v>
      </c>
      <c r="T132" s="182">
        <v>0</v>
      </c>
      <c r="U132" s="179">
        <f>V132+W132</f>
        <v>108098.87874035077</v>
      </c>
      <c r="V132" s="179">
        <f>8!W523</f>
        <v>108098.87874035077</v>
      </c>
      <c r="W132" s="179">
        <v>0</v>
      </c>
      <c r="X132" s="220"/>
    </row>
    <row r="133" spans="1:24" s="224" customFormat="1" ht="12.75" customHeight="1">
      <c r="A133" s="221" t="s">
        <v>407</v>
      </c>
      <c r="B133" s="222" t="s">
        <v>401</v>
      </c>
      <c r="C133" s="222" t="s">
        <v>271</v>
      </c>
      <c r="D133" s="222" t="s">
        <v>295</v>
      </c>
      <c r="E133" s="223" t="s">
        <v>408</v>
      </c>
      <c r="F133" s="179"/>
      <c r="G133" s="179"/>
      <c r="H133" s="179"/>
      <c r="I133" s="223"/>
      <c r="J133" s="223"/>
      <c r="K133" s="223"/>
      <c r="L133" s="165"/>
      <c r="M133" s="165"/>
      <c r="N133" s="165"/>
      <c r="O133" s="165"/>
      <c r="P133" s="165"/>
      <c r="Q133" s="165"/>
      <c r="R133" s="164"/>
      <c r="S133" s="164"/>
      <c r="T133" s="164"/>
      <c r="U133" s="165"/>
      <c r="V133" s="165"/>
      <c r="W133" s="165"/>
      <c r="X133" s="220"/>
    </row>
    <row r="134" spans="1:256" s="219" customFormat="1" ht="28.5" customHeight="1">
      <c r="A134" s="215" t="s">
        <v>409</v>
      </c>
      <c r="B134" s="107" t="s">
        <v>401</v>
      </c>
      <c r="C134" s="107" t="s">
        <v>295</v>
      </c>
      <c r="D134" s="107" t="s">
        <v>268</v>
      </c>
      <c r="E134" s="227" t="s">
        <v>410</v>
      </c>
      <c r="F134" s="211">
        <f>G134+H134</f>
        <v>1350</v>
      </c>
      <c r="G134" s="211">
        <f>G136+G137</f>
        <v>1350</v>
      </c>
      <c r="H134" s="211">
        <f>I134+J134</f>
        <v>0</v>
      </c>
      <c r="I134" s="211">
        <f aca="true" t="shared" si="82" ref="I134:N134">J134+K134</f>
        <v>0</v>
      </c>
      <c r="J134" s="211">
        <f t="shared" si="82"/>
        <v>0</v>
      </c>
      <c r="K134" s="211">
        <f t="shared" si="82"/>
        <v>0</v>
      </c>
      <c r="L134" s="211">
        <f t="shared" si="82"/>
        <v>0</v>
      </c>
      <c r="M134" s="211">
        <f t="shared" si="82"/>
        <v>0</v>
      </c>
      <c r="N134" s="211">
        <f t="shared" si="82"/>
        <v>0</v>
      </c>
      <c r="O134" s="211"/>
      <c r="P134" s="211"/>
      <c r="Q134" s="211"/>
      <c r="R134" s="212">
        <f aca="true" t="shared" si="83" ref="R134:W134">S134+T134</f>
        <v>0</v>
      </c>
      <c r="S134" s="212">
        <f t="shared" si="83"/>
        <v>0</v>
      </c>
      <c r="T134" s="212">
        <f t="shared" si="83"/>
        <v>0</v>
      </c>
      <c r="U134" s="211">
        <f t="shared" si="83"/>
        <v>0</v>
      </c>
      <c r="V134" s="211">
        <f t="shared" si="83"/>
        <v>0</v>
      </c>
      <c r="W134" s="211">
        <f t="shared" si="83"/>
        <v>0</v>
      </c>
      <c r="X134" s="220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8"/>
      <c r="AY134" s="218"/>
      <c r="AZ134" s="218"/>
      <c r="BA134" s="218"/>
      <c r="BB134" s="218"/>
      <c r="BC134" s="218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  <c r="BZ134" s="218"/>
      <c r="CA134" s="218"/>
      <c r="CB134" s="218"/>
      <c r="CC134" s="218"/>
      <c r="CD134" s="218"/>
      <c r="CE134" s="218"/>
      <c r="CF134" s="218"/>
      <c r="CG134" s="218"/>
      <c r="CH134" s="218"/>
      <c r="CI134" s="218"/>
      <c r="CJ134" s="218"/>
      <c r="CK134" s="218"/>
      <c r="CL134" s="218"/>
      <c r="CM134" s="218"/>
      <c r="CN134" s="218"/>
      <c r="CO134" s="218"/>
      <c r="CP134" s="218"/>
      <c r="CQ134" s="218"/>
      <c r="CR134" s="218"/>
      <c r="CS134" s="218"/>
      <c r="CT134" s="218"/>
      <c r="CU134" s="218"/>
      <c r="CV134" s="218"/>
      <c r="CW134" s="218"/>
      <c r="CX134" s="218"/>
      <c r="CY134" s="218"/>
      <c r="CZ134" s="218"/>
      <c r="DA134" s="218"/>
      <c r="DB134" s="218"/>
      <c r="DC134" s="218"/>
      <c r="DD134" s="218"/>
      <c r="DE134" s="218"/>
      <c r="DF134" s="218"/>
      <c r="DG134" s="218"/>
      <c r="DH134" s="218"/>
      <c r="DI134" s="218"/>
      <c r="DJ134" s="218"/>
      <c r="DK134" s="218"/>
      <c r="DL134" s="218"/>
      <c r="DM134" s="218"/>
      <c r="DN134" s="218"/>
      <c r="DO134" s="218"/>
      <c r="DP134" s="218"/>
      <c r="DQ134" s="218"/>
      <c r="DR134" s="218"/>
      <c r="DS134" s="218"/>
      <c r="DT134" s="218"/>
      <c r="DU134" s="218"/>
      <c r="DV134" s="218"/>
      <c r="DW134" s="218"/>
      <c r="DX134" s="218"/>
      <c r="DY134" s="218"/>
      <c r="DZ134" s="218"/>
      <c r="EA134" s="218"/>
      <c r="EB134" s="218"/>
      <c r="EC134" s="218"/>
      <c r="ED134" s="218"/>
      <c r="EE134" s="218"/>
      <c r="EF134" s="218"/>
      <c r="EG134" s="218"/>
      <c r="EH134" s="218"/>
      <c r="EI134" s="218"/>
      <c r="EJ134" s="218"/>
      <c r="EK134" s="218"/>
      <c r="EL134" s="218"/>
      <c r="EM134" s="218"/>
      <c r="EN134" s="218"/>
      <c r="EO134" s="218"/>
      <c r="EP134" s="218"/>
      <c r="EQ134" s="218"/>
      <c r="ER134" s="218"/>
      <c r="ES134" s="218"/>
      <c r="ET134" s="218"/>
      <c r="EU134" s="218"/>
      <c r="EV134" s="218"/>
      <c r="EW134" s="218"/>
      <c r="EX134" s="218"/>
      <c r="EY134" s="218"/>
      <c r="EZ134" s="218"/>
      <c r="FA134" s="218"/>
      <c r="FB134" s="218"/>
      <c r="FC134" s="218"/>
      <c r="FD134" s="218"/>
      <c r="FE134" s="218"/>
      <c r="FF134" s="218"/>
      <c r="FG134" s="218"/>
      <c r="FH134" s="218"/>
      <c r="FI134" s="218"/>
      <c r="FJ134" s="218"/>
      <c r="FK134" s="218"/>
      <c r="FL134" s="218"/>
      <c r="FM134" s="218"/>
      <c r="FN134" s="218"/>
      <c r="FO134" s="218"/>
      <c r="FP134" s="218"/>
      <c r="FQ134" s="218"/>
      <c r="FR134" s="218"/>
      <c r="FS134" s="218"/>
      <c r="FT134" s="218"/>
      <c r="FU134" s="218"/>
      <c r="FV134" s="218"/>
      <c r="FW134" s="218"/>
      <c r="FX134" s="218"/>
      <c r="FY134" s="218"/>
      <c r="FZ134" s="218"/>
      <c r="GA134" s="218"/>
      <c r="GB134" s="218"/>
      <c r="GC134" s="218"/>
      <c r="GD134" s="218"/>
      <c r="GE134" s="218"/>
      <c r="GF134" s="218"/>
      <c r="GG134" s="218"/>
      <c r="GH134" s="218"/>
      <c r="GI134" s="218"/>
      <c r="GJ134" s="218"/>
      <c r="GK134" s="218"/>
      <c r="GL134" s="218"/>
      <c r="GM134" s="218"/>
      <c r="GN134" s="218"/>
      <c r="GO134" s="218"/>
      <c r="GP134" s="218"/>
      <c r="GQ134" s="218"/>
      <c r="GR134" s="218"/>
      <c r="GS134" s="218"/>
      <c r="GT134" s="218"/>
      <c r="GU134" s="218"/>
      <c r="GV134" s="218"/>
      <c r="GW134" s="218"/>
      <c r="GX134" s="218"/>
      <c r="GY134" s="218"/>
      <c r="GZ134" s="218"/>
      <c r="HA134" s="218"/>
      <c r="HB134" s="218"/>
      <c r="HC134" s="218"/>
      <c r="HD134" s="218"/>
      <c r="HE134" s="218"/>
      <c r="HF134" s="218"/>
      <c r="HG134" s="218"/>
      <c r="HH134" s="218"/>
      <c r="HI134" s="218"/>
      <c r="HJ134" s="218"/>
      <c r="HK134" s="218"/>
      <c r="HL134" s="218"/>
      <c r="HM134" s="218"/>
      <c r="HN134" s="218"/>
      <c r="HO134" s="218"/>
      <c r="HP134" s="218"/>
      <c r="HQ134" s="218"/>
      <c r="HR134" s="218"/>
      <c r="HS134" s="218"/>
      <c r="HT134" s="218"/>
      <c r="HU134" s="218"/>
      <c r="HV134" s="218"/>
      <c r="HW134" s="218"/>
      <c r="HX134" s="218"/>
      <c r="HY134" s="218"/>
      <c r="HZ134" s="218"/>
      <c r="IA134" s="218"/>
      <c r="IB134" s="218"/>
      <c r="IC134" s="218"/>
      <c r="ID134" s="218"/>
      <c r="IE134" s="218"/>
      <c r="IF134" s="218"/>
      <c r="IG134" s="218"/>
      <c r="IH134" s="218"/>
      <c r="II134" s="218"/>
      <c r="IJ134" s="218"/>
      <c r="IK134" s="218"/>
      <c r="IL134" s="218"/>
      <c r="IM134" s="218"/>
      <c r="IN134" s="218"/>
      <c r="IO134" s="218"/>
      <c r="IP134" s="218"/>
      <c r="IQ134" s="218"/>
      <c r="IR134" s="218"/>
      <c r="IS134" s="218"/>
      <c r="IT134" s="218"/>
      <c r="IU134" s="218"/>
      <c r="IV134" s="218"/>
    </row>
    <row r="135" spans="1:24" s="224" customFormat="1" ht="12.75" customHeight="1">
      <c r="A135" s="221"/>
      <c r="B135" s="222"/>
      <c r="C135" s="222"/>
      <c r="D135" s="222"/>
      <c r="E135" s="223" t="s">
        <v>273</v>
      </c>
      <c r="F135" s="179"/>
      <c r="G135" s="179"/>
      <c r="H135" s="179"/>
      <c r="I135" s="223"/>
      <c r="J135" s="223"/>
      <c r="K135" s="223"/>
      <c r="L135" s="165"/>
      <c r="M135" s="165"/>
      <c r="N135" s="165"/>
      <c r="O135" s="165"/>
      <c r="P135" s="165"/>
      <c r="Q135" s="165"/>
      <c r="R135" s="164"/>
      <c r="S135" s="164"/>
      <c r="T135" s="164"/>
      <c r="U135" s="165"/>
      <c r="V135" s="165"/>
      <c r="W135" s="165"/>
      <c r="X135" s="220"/>
    </row>
    <row r="136" spans="1:24" s="224" customFormat="1" ht="12.75" customHeight="1">
      <c r="A136" s="221" t="s">
        <v>411</v>
      </c>
      <c r="B136" s="222" t="s">
        <v>401</v>
      </c>
      <c r="C136" s="222" t="s">
        <v>295</v>
      </c>
      <c r="D136" s="222" t="s">
        <v>271</v>
      </c>
      <c r="E136" s="223" t="s">
        <v>412</v>
      </c>
      <c r="F136" s="179">
        <f>G136+H136</f>
        <v>0</v>
      </c>
      <c r="G136" s="179">
        <f>'[1]Лист3'!$M$253</f>
        <v>0</v>
      </c>
      <c r="H136" s="179">
        <f>G136</f>
        <v>0</v>
      </c>
      <c r="I136" s="179">
        <f>J136+K136</f>
        <v>0</v>
      </c>
      <c r="J136" s="179">
        <f>'[1]Лист3'!$M$253</f>
        <v>0</v>
      </c>
      <c r="K136" s="179">
        <f>J136</f>
        <v>0</v>
      </c>
      <c r="L136" s="179">
        <f>M136+N136</f>
        <v>0</v>
      </c>
      <c r="M136" s="179">
        <v>0</v>
      </c>
      <c r="N136" s="179">
        <v>0</v>
      </c>
      <c r="O136" s="179"/>
      <c r="P136" s="179"/>
      <c r="Q136" s="179"/>
      <c r="R136" s="182">
        <f>S136+T136</f>
        <v>0</v>
      </c>
      <c r="S136" s="182">
        <v>0</v>
      </c>
      <c r="T136" s="182">
        <v>0</v>
      </c>
      <c r="U136" s="179">
        <f>V136+W136</f>
        <v>0</v>
      </c>
      <c r="V136" s="179">
        <v>0</v>
      </c>
      <c r="W136" s="179">
        <v>0</v>
      </c>
      <c r="X136" s="220"/>
    </row>
    <row r="137" spans="1:24" s="224" customFormat="1" ht="12.75" customHeight="1">
      <c r="A137" s="221" t="s">
        <v>413</v>
      </c>
      <c r="B137" s="222" t="s">
        <v>401</v>
      </c>
      <c r="C137" s="222" t="s">
        <v>295</v>
      </c>
      <c r="D137" s="222" t="s">
        <v>295</v>
      </c>
      <c r="E137" s="223" t="s">
        <v>414</v>
      </c>
      <c r="F137" s="179">
        <f>G137+H137</f>
        <v>1350</v>
      </c>
      <c r="G137" s="179">
        <v>1350</v>
      </c>
      <c r="H137" s="179">
        <v>0</v>
      </c>
      <c r="I137" s="179">
        <f>J137+K137</f>
        <v>0</v>
      </c>
      <c r="J137" s="179">
        <f>'[1]Лист3'!$M$253</f>
        <v>0</v>
      </c>
      <c r="K137" s="179">
        <f>J137</f>
        <v>0</v>
      </c>
      <c r="L137" s="179">
        <f>M137+N137</f>
        <v>0</v>
      </c>
      <c r="M137" s="179">
        <v>0</v>
      </c>
      <c r="N137" s="179">
        <v>0</v>
      </c>
      <c r="O137" s="179"/>
      <c r="P137" s="179"/>
      <c r="Q137" s="179"/>
      <c r="R137" s="182">
        <f>S137+T137</f>
        <v>0</v>
      </c>
      <c r="S137" s="182">
        <v>0</v>
      </c>
      <c r="T137" s="182">
        <v>0</v>
      </c>
      <c r="U137" s="179">
        <f>V137+W137</f>
        <v>0</v>
      </c>
      <c r="V137" s="179">
        <v>0</v>
      </c>
      <c r="W137" s="179">
        <v>0</v>
      </c>
      <c r="X137" s="220"/>
    </row>
    <row r="138" spans="1:256" s="219" customFormat="1" ht="28.5" customHeight="1">
      <c r="A138" s="215" t="s">
        <v>415</v>
      </c>
      <c r="B138" s="107" t="s">
        <v>401</v>
      </c>
      <c r="C138" s="107" t="s">
        <v>284</v>
      </c>
      <c r="D138" s="107" t="s">
        <v>268</v>
      </c>
      <c r="E138" s="227" t="s">
        <v>416</v>
      </c>
      <c r="F138" s="211">
        <f>G138+H138</f>
        <v>60395.4</v>
      </c>
      <c r="G138" s="211">
        <f>G140</f>
        <v>60395.4</v>
      </c>
      <c r="H138" s="211">
        <f>H140</f>
        <v>0</v>
      </c>
      <c r="I138" s="211">
        <f aca="true" t="shared" si="84" ref="I138:N138">I140</f>
        <v>69005</v>
      </c>
      <c r="J138" s="211">
        <f t="shared" si="84"/>
        <v>69005</v>
      </c>
      <c r="K138" s="211">
        <f t="shared" si="84"/>
        <v>0</v>
      </c>
      <c r="L138" s="211">
        <f t="shared" si="84"/>
        <v>71062.73033887878</v>
      </c>
      <c r="M138" s="211">
        <f t="shared" si="84"/>
        <v>71062.73033887878</v>
      </c>
      <c r="N138" s="211">
        <f t="shared" si="84"/>
        <v>0</v>
      </c>
      <c r="O138" s="211"/>
      <c r="P138" s="211"/>
      <c r="Q138" s="211"/>
      <c r="R138" s="212">
        <f aca="true" t="shared" si="85" ref="R138:W138">R140</f>
        <v>73500.31009735075</v>
      </c>
      <c r="S138" s="212">
        <f t="shared" si="85"/>
        <v>73500.31009735075</v>
      </c>
      <c r="T138" s="212">
        <f t="shared" si="85"/>
        <v>0</v>
      </c>
      <c r="U138" s="211">
        <f t="shared" si="85"/>
        <v>74815.21958214435</v>
      </c>
      <c r="V138" s="211">
        <f t="shared" si="85"/>
        <v>74815.21958214435</v>
      </c>
      <c r="W138" s="211">
        <f t="shared" si="85"/>
        <v>0</v>
      </c>
      <c r="X138" s="220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218"/>
      <c r="AQ138" s="218"/>
      <c r="AR138" s="218"/>
      <c r="AS138" s="218"/>
      <c r="AT138" s="218"/>
      <c r="AU138" s="218"/>
      <c r="AV138" s="218"/>
      <c r="AW138" s="218"/>
      <c r="AX138" s="218"/>
      <c r="AY138" s="218"/>
      <c r="AZ138" s="218"/>
      <c r="BA138" s="218"/>
      <c r="BB138" s="218"/>
      <c r="BC138" s="218"/>
      <c r="BD138" s="218"/>
      <c r="BE138" s="218"/>
      <c r="BF138" s="218"/>
      <c r="BG138" s="218"/>
      <c r="BH138" s="218"/>
      <c r="BI138" s="218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8"/>
      <c r="BW138" s="218"/>
      <c r="BX138" s="218"/>
      <c r="BY138" s="218"/>
      <c r="BZ138" s="218"/>
      <c r="CA138" s="218"/>
      <c r="CB138" s="218"/>
      <c r="CC138" s="218"/>
      <c r="CD138" s="218"/>
      <c r="CE138" s="218"/>
      <c r="CF138" s="218"/>
      <c r="CG138" s="218"/>
      <c r="CH138" s="218"/>
      <c r="CI138" s="218"/>
      <c r="CJ138" s="218"/>
      <c r="CK138" s="218"/>
      <c r="CL138" s="218"/>
      <c r="CM138" s="218"/>
      <c r="CN138" s="218"/>
      <c r="CO138" s="218"/>
      <c r="CP138" s="218"/>
      <c r="CQ138" s="218"/>
      <c r="CR138" s="218"/>
      <c r="CS138" s="218"/>
      <c r="CT138" s="218"/>
      <c r="CU138" s="218"/>
      <c r="CV138" s="218"/>
      <c r="CW138" s="218"/>
      <c r="CX138" s="218"/>
      <c r="CY138" s="218"/>
      <c r="CZ138" s="218"/>
      <c r="DA138" s="218"/>
      <c r="DB138" s="218"/>
      <c r="DC138" s="218"/>
      <c r="DD138" s="218"/>
      <c r="DE138" s="218"/>
      <c r="DF138" s="218"/>
      <c r="DG138" s="218"/>
      <c r="DH138" s="218"/>
      <c r="DI138" s="218"/>
      <c r="DJ138" s="218"/>
      <c r="DK138" s="218"/>
      <c r="DL138" s="218"/>
      <c r="DM138" s="218"/>
      <c r="DN138" s="218"/>
      <c r="DO138" s="218"/>
      <c r="DP138" s="218"/>
      <c r="DQ138" s="218"/>
      <c r="DR138" s="218"/>
      <c r="DS138" s="218"/>
      <c r="DT138" s="218"/>
      <c r="DU138" s="218"/>
      <c r="DV138" s="218"/>
      <c r="DW138" s="218"/>
      <c r="DX138" s="218"/>
      <c r="DY138" s="218"/>
      <c r="DZ138" s="218"/>
      <c r="EA138" s="218"/>
      <c r="EB138" s="218"/>
      <c r="EC138" s="218"/>
      <c r="ED138" s="218"/>
      <c r="EE138" s="218"/>
      <c r="EF138" s="218"/>
      <c r="EG138" s="218"/>
      <c r="EH138" s="218"/>
      <c r="EI138" s="218"/>
      <c r="EJ138" s="218"/>
      <c r="EK138" s="218"/>
      <c r="EL138" s="218"/>
      <c r="EM138" s="218"/>
      <c r="EN138" s="218"/>
      <c r="EO138" s="218"/>
      <c r="EP138" s="218"/>
      <c r="EQ138" s="218"/>
      <c r="ER138" s="218"/>
      <c r="ES138" s="218"/>
      <c r="ET138" s="218"/>
      <c r="EU138" s="218"/>
      <c r="EV138" s="218"/>
      <c r="EW138" s="218"/>
      <c r="EX138" s="218"/>
      <c r="EY138" s="218"/>
      <c r="EZ138" s="218"/>
      <c r="FA138" s="218"/>
      <c r="FB138" s="218"/>
      <c r="FC138" s="218"/>
      <c r="FD138" s="218"/>
      <c r="FE138" s="218"/>
      <c r="FF138" s="218"/>
      <c r="FG138" s="218"/>
      <c r="FH138" s="218"/>
      <c r="FI138" s="218"/>
      <c r="FJ138" s="218"/>
      <c r="FK138" s="218"/>
      <c r="FL138" s="218"/>
      <c r="FM138" s="218"/>
      <c r="FN138" s="218"/>
      <c r="FO138" s="218"/>
      <c r="FP138" s="218"/>
      <c r="FQ138" s="218"/>
      <c r="FR138" s="218"/>
      <c r="FS138" s="218"/>
      <c r="FT138" s="218"/>
      <c r="FU138" s="218"/>
      <c r="FV138" s="218"/>
      <c r="FW138" s="218"/>
      <c r="FX138" s="218"/>
      <c r="FY138" s="218"/>
      <c r="FZ138" s="218"/>
      <c r="GA138" s="218"/>
      <c r="GB138" s="218"/>
      <c r="GC138" s="218"/>
      <c r="GD138" s="218"/>
      <c r="GE138" s="218"/>
      <c r="GF138" s="218"/>
      <c r="GG138" s="218"/>
      <c r="GH138" s="218"/>
      <c r="GI138" s="218"/>
      <c r="GJ138" s="218"/>
      <c r="GK138" s="218"/>
      <c r="GL138" s="218"/>
      <c r="GM138" s="218"/>
      <c r="GN138" s="218"/>
      <c r="GO138" s="218"/>
      <c r="GP138" s="218"/>
      <c r="GQ138" s="218"/>
      <c r="GR138" s="218"/>
      <c r="GS138" s="218"/>
      <c r="GT138" s="218"/>
      <c r="GU138" s="218"/>
      <c r="GV138" s="218"/>
      <c r="GW138" s="218"/>
      <c r="GX138" s="218"/>
      <c r="GY138" s="218"/>
      <c r="GZ138" s="218"/>
      <c r="HA138" s="218"/>
      <c r="HB138" s="218"/>
      <c r="HC138" s="218"/>
      <c r="HD138" s="218"/>
      <c r="HE138" s="218"/>
      <c r="HF138" s="218"/>
      <c r="HG138" s="218"/>
      <c r="HH138" s="218"/>
      <c r="HI138" s="218"/>
      <c r="HJ138" s="218"/>
      <c r="HK138" s="218"/>
      <c r="HL138" s="218"/>
      <c r="HM138" s="218"/>
      <c r="HN138" s="218"/>
      <c r="HO138" s="218"/>
      <c r="HP138" s="218"/>
      <c r="HQ138" s="218"/>
      <c r="HR138" s="218"/>
      <c r="HS138" s="218"/>
      <c r="HT138" s="218"/>
      <c r="HU138" s="218"/>
      <c r="HV138" s="218"/>
      <c r="HW138" s="218"/>
      <c r="HX138" s="218"/>
      <c r="HY138" s="218"/>
      <c r="HZ138" s="218"/>
      <c r="IA138" s="218"/>
      <c r="IB138" s="218"/>
      <c r="IC138" s="218"/>
      <c r="ID138" s="218"/>
      <c r="IE138" s="218"/>
      <c r="IF138" s="218"/>
      <c r="IG138" s="218"/>
      <c r="IH138" s="218"/>
      <c r="II138" s="218"/>
      <c r="IJ138" s="218"/>
      <c r="IK138" s="218"/>
      <c r="IL138" s="218"/>
      <c r="IM138" s="218"/>
      <c r="IN138" s="218"/>
      <c r="IO138" s="218"/>
      <c r="IP138" s="218"/>
      <c r="IQ138" s="218"/>
      <c r="IR138" s="218"/>
      <c r="IS138" s="218"/>
      <c r="IT138" s="218"/>
      <c r="IU138" s="218"/>
      <c r="IV138" s="218"/>
    </row>
    <row r="139" spans="1:24" s="224" customFormat="1" ht="12.75" customHeight="1">
      <c r="A139" s="221"/>
      <c r="B139" s="222"/>
      <c r="C139" s="222"/>
      <c r="D139" s="222"/>
      <c r="E139" s="223" t="s">
        <v>273</v>
      </c>
      <c r="F139" s="179"/>
      <c r="G139" s="179"/>
      <c r="H139" s="179"/>
      <c r="I139" s="223"/>
      <c r="J139" s="223"/>
      <c r="K139" s="223"/>
      <c r="L139" s="165"/>
      <c r="M139" s="165"/>
      <c r="N139" s="165"/>
      <c r="O139" s="165"/>
      <c r="P139" s="165"/>
      <c r="Q139" s="165"/>
      <c r="R139" s="164"/>
      <c r="S139" s="164"/>
      <c r="T139" s="164"/>
      <c r="U139" s="165"/>
      <c r="V139" s="165"/>
      <c r="W139" s="165"/>
      <c r="X139" s="220"/>
    </row>
    <row r="140" spans="1:24" s="224" customFormat="1" ht="12.75" customHeight="1">
      <c r="A140" s="221" t="s">
        <v>417</v>
      </c>
      <c r="B140" s="222" t="s">
        <v>401</v>
      </c>
      <c r="C140" s="222" t="s">
        <v>284</v>
      </c>
      <c r="D140" s="222" t="s">
        <v>271</v>
      </c>
      <c r="E140" s="223" t="s">
        <v>418</v>
      </c>
      <c r="F140" s="179">
        <f>G140+H140</f>
        <v>60395.4</v>
      </c>
      <c r="G140" s="179">
        <v>60395.4</v>
      </c>
      <c r="H140" s="179">
        <v>0</v>
      </c>
      <c r="I140" s="92">
        <f>J140+K140</f>
        <v>69005</v>
      </c>
      <c r="J140" s="92">
        <v>69005</v>
      </c>
      <c r="K140" s="92">
        <v>0</v>
      </c>
      <c r="L140" s="179">
        <f>M140+N140</f>
        <v>71062.73033887878</v>
      </c>
      <c r="M140" s="179">
        <f>'[3]բյուջե 2023-ծախս'!$U$57/1000</f>
        <v>71062.73033887878</v>
      </c>
      <c r="N140" s="179">
        <v>0</v>
      </c>
      <c r="O140" s="179"/>
      <c r="P140" s="179"/>
      <c r="Q140" s="179"/>
      <c r="R140" s="182">
        <f>S140+T140</f>
        <v>73500.31009735075</v>
      </c>
      <c r="S140" s="182">
        <f>8!T551</f>
        <v>73500.31009735075</v>
      </c>
      <c r="T140" s="182">
        <v>0</v>
      </c>
      <c r="U140" s="179">
        <f>V140+W140</f>
        <v>74815.21958214435</v>
      </c>
      <c r="V140" s="179">
        <f>8!W555</f>
        <v>74815.21958214435</v>
      </c>
      <c r="W140" s="179">
        <v>0</v>
      </c>
      <c r="X140" s="220"/>
    </row>
    <row r="141" spans="1:256" s="219" customFormat="1" ht="28.5" customHeight="1">
      <c r="A141" s="215" t="s">
        <v>419</v>
      </c>
      <c r="B141" s="107" t="s">
        <v>401</v>
      </c>
      <c r="C141" s="107" t="s">
        <v>288</v>
      </c>
      <c r="D141" s="107" t="s">
        <v>268</v>
      </c>
      <c r="E141" s="227" t="s">
        <v>420</v>
      </c>
      <c r="F141" s="211">
        <f>G141+H141</f>
        <v>0</v>
      </c>
      <c r="G141" s="211">
        <f>G143</f>
        <v>0</v>
      </c>
      <c r="H141" s="211">
        <f>H143</f>
        <v>0</v>
      </c>
      <c r="I141" s="211">
        <f aca="true" t="shared" si="86" ref="I141:N141">I143</f>
        <v>0</v>
      </c>
      <c r="J141" s="211">
        <f t="shared" si="86"/>
        <v>0</v>
      </c>
      <c r="K141" s="211">
        <f t="shared" si="86"/>
        <v>0</v>
      </c>
      <c r="L141" s="211">
        <f t="shared" si="86"/>
        <v>0</v>
      </c>
      <c r="M141" s="211">
        <f t="shared" si="86"/>
        <v>0</v>
      </c>
      <c r="N141" s="211">
        <f t="shared" si="86"/>
        <v>0</v>
      </c>
      <c r="O141" s="211"/>
      <c r="P141" s="211"/>
      <c r="Q141" s="211"/>
      <c r="R141" s="212">
        <f aca="true" t="shared" si="87" ref="R141:W141">R143</f>
        <v>0</v>
      </c>
      <c r="S141" s="212">
        <f t="shared" si="87"/>
        <v>0</v>
      </c>
      <c r="T141" s="212">
        <f t="shared" si="87"/>
        <v>0</v>
      </c>
      <c r="U141" s="211">
        <f t="shared" si="87"/>
        <v>0</v>
      </c>
      <c r="V141" s="211">
        <f t="shared" si="87"/>
        <v>0</v>
      </c>
      <c r="W141" s="211">
        <f t="shared" si="87"/>
        <v>0</v>
      </c>
      <c r="X141" s="220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8"/>
      <c r="AN141" s="218"/>
      <c r="AO141" s="218"/>
      <c r="AP141" s="218"/>
      <c r="AQ141" s="218"/>
      <c r="AR141" s="218"/>
      <c r="AS141" s="218"/>
      <c r="AT141" s="218"/>
      <c r="AU141" s="218"/>
      <c r="AV141" s="218"/>
      <c r="AW141" s="218"/>
      <c r="AX141" s="218"/>
      <c r="AY141" s="218"/>
      <c r="AZ141" s="218"/>
      <c r="BA141" s="218"/>
      <c r="BB141" s="218"/>
      <c r="BC141" s="218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  <c r="BZ141" s="218"/>
      <c r="CA141" s="218"/>
      <c r="CB141" s="218"/>
      <c r="CC141" s="218"/>
      <c r="CD141" s="218"/>
      <c r="CE141" s="218"/>
      <c r="CF141" s="218"/>
      <c r="CG141" s="218"/>
      <c r="CH141" s="218"/>
      <c r="CI141" s="218"/>
      <c r="CJ141" s="218"/>
      <c r="CK141" s="218"/>
      <c r="CL141" s="218"/>
      <c r="CM141" s="218"/>
      <c r="CN141" s="218"/>
      <c r="CO141" s="218"/>
      <c r="CP141" s="218"/>
      <c r="CQ141" s="218"/>
      <c r="CR141" s="218"/>
      <c r="CS141" s="218"/>
      <c r="CT141" s="218"/>
      <c r="CU141" s="218"/>
      <c r="CV141" s="218"/>
      <c r="CW141" s="218"/>
      <c r="CX141" s="218"/>
      <c r="CY141" s="218"/>
      <c r="CZ141" s="218"/>
      <c r="DA141" s="218"/>
      <c r="DB141" s="218"/>
      <c r="DC141" s="218"/>
      <c r="DD141" s="218"/>
      <c r="DE141" s="218"/>
      <c r="DF141" s="218"/>
      <c r="DG141" s="218"/>
      <c r="DH141" s="218"/>
      <c r="DI141" s="218"/>
      <c r="DJ141" s="218"/>
      <c r="DK141" s="218"/>
      <c r="DL141" s="218"/>
      <c r="DM141" s="218"/>
      <c r="DN141" s="218"/>
      <c r="DO141" s="218"/>
      <c r="DP141" s="218"/>
      <c r="DQ141" s="218"/>
      <c r="DR141" s="218"/>
      <c r="DS141" s="218"/>
      <c r="DT141" s="218"/>
      <c r="DU141" s="218"/>
      <c r="DV141" s="218"/>
      <c r="DW141" s="218"/>
      <c r="DX141" s="218"/>
      <c r="DY141" s="218"/>
      <c r="DZ141" s="218"/>
      <c r="EA141" s="218"/>
      <c r="EB141" s="218"/>
      <c r="EC141" s="218"/>
      <c r="ED141" s="218"/>
      <c r="EE141" s="218"/>
      <c r="EF141" s="218"/>
      <c r="EG141" s="218"/>
      <c r="EH141" s="218"/>
      <c r="EI141" s="218"/>
      <c r="EJ141" s="218"/>
      <c r="EK141" s="218"/>
      <c r="EL141" s="218"/>
      <c r="EM141" s="218"/>
      <c r="EN141" s="218"/>
      <c r="EO141" s="218"/>
      <c r="EP141" s="218"/>
      <c r="EQ141" s="218"/>
      <c r="ER141" s="218"/>
      <c r="ES141" s="218"/>
      <c r="ET141" s="218"/>
      <c r="EU141" s="218"/>
      <c r="EV141" s="218"/>
      <c r="EW141" s="218"/>
      <c r="EX141" s="218"/>
      <c r="EY141" s="218"/>
      <c r="EZ141" s="218"/>
      <c r="FA141" s="218"/>
      <c r="FB141" s="218"/>
      <c r="FC141" s="218"/>
      <c r="FD141" s="218"/>
      <c r="FE141" s="218"/>
      <c r="FF141" s="218"/>
      <c r="FG141" s="218"/>
      <c r="FH141" s="218"/>
      <c r="FI141" s="218"/>
      <c r="FJ141" s="218"/>
      <c r="FK141" s="218"/>
      <c r="FL141" s="218"/>
      <c r="FM141" s="218"/>
      <c r="FN141" s="218"/>
      <c r="FO141" s="218"/>
      <c r="FP141" s="218"/>
      <c r="FQ141" s="218"/>
      <c r="FR141" s="218"/>
      <c r="FS141" s="218"/>
      <c r="FT141" s="218"/>
      <c r="FU141" s="218"/>
      <c r="FV141" s="218"/>
      <c r="FW141" s="218"/>
      <c r="FX141" s="218"/>
      <c r="FY141" s="218"/>
      <c r="FZ141" s="218"/>
      <c r="GA141" s="218"/>
      <c r="GB141" s="218"/>
      <c r="GC141" s="218"/>
      <c r="GD141" s="218"/>
      <c r="GE141" s="218"/>
      <c r="GF141" s="218"/>
      <c r="GG141" s="218"/>
      <c r="GH141" s="218"/>
      <c r="GI141" s="218"/>
      <c r="GJ141" s="218"/>
      <c r="GK141" s="218"/>
      <c r="GL141" s="218"/>
      <c r="GM141" s="218"/>
      <c r="GN141" s="218"/>
      <c r="GO141" s="218"/>
      <c r="GP141" s="218"/>
      <c r="GQ141" s="218"/>
      <c r="GR141" s="218"/>
      <c r="GS141" s="218"/>
      <c r="GT141" s="218"/>
      <c r="GU141" s="218"/>
      <c r="GV141" s="218"/>
      <c r="GW141" s="218"/>
      <c r="GX141" s="218"/>
      <c r="GY141" s="218"/>
      <c r="GZ141" s="218"/>
      <c r="HA141" s="218"/>
      <c r="HB141" s="218"/>
      <c r="HC141" s="218"/>
      <c r="HD141" s="218"/>
      <c r="HE141" s="218"/>
      <c r="HF141" s="218"/>
      <c r="HG141" s="218"/>
      <c r="HH141" s="218"/>
      <c r="HI141" s="218"/>
      <c r="HJ141" s="218"/>
      <c r="HK141" s="218"/>
      <c r="HL141" s="218"/>
      <c r="HM141" s="218"/>
      <c r="HN141" s="218"/>
      <c r="HO141" s="218"/>
      <c r="HP141" s="218"/>
      <c r="HQ141" s="218"/>
      <c r="HR141" s="218"/>
      <c r="HS141" s="218"/>
      <c r="HT141" s="218"/>
      <c r="HU141" s="218"/>
      <c r="HV141" s="218"/>
      <c r="HW141" s="218"/>
      <c r="HX141" s="218"/>
      <c r="HY141" s="218"/>
      <c r="HZ141" s="218"/>
      <c r="IA141" s="218"/>
      <c r="IB141" s="218"/>
      <c r="IC141" s="218"/>
      <c r="ID141" s="218"/>
      <c r="IE141" s="218"/>
      <c r="IF141" s="218"/>
      <c r="IG141" s="218"/>
      <c r="IH141" s="218"/>
      <c r="II141" s="218"/>
      <c r="IJ141" s="218"/>
      <c r="IK141" s="218"/>
      <c r="IL141" s="218"/>
      <c r="IM141" s="218"/>
      <c r="IN141" s="218"/>
      <c r="IO141" s="218"/>
      <c r="IP141" s="218"/>
      <c r="IQ141" s="218"/>
      <c r="IR141" s="218"/>
      <c r="IS141" s="218"/>
      <c r="IT141" s="218"/>
      <c r="IU141" s="218"/>
      <c r="IV141" s="218"/>
    </row>
    <row r="142" spans="1:24" s="224" customFormat="1" ht="12.75" customHeight="1">
      <c r="A142" s="221"/>
      <c r="B142" s="222"/>
      <c r="C142" s="222"/>
      <c r="D142" s="222"/>
      <c r="E142" s="223" t="s">
        <v>273</v>
      </c>
      <c r="F142" s="179"/>
      <c r="G142" s="179"/>
      <c r="H142" s="179"/>
      <c r="I142" s="223"/>
      <c r="J142" s="223"/>
      <c r="K142" s="223"/>
      <c r="L142" s="165"/>
      <c r="M142" s="165"/>
      <c r="N142" s="165"/>
      <c r="O142" s="165"/>
      <c r="P142" s="165"/>
      <c r="Q142" s="165"/>
      <c r="R142" s="164"/>
      <c r="S142" s="164"/>
      <c r="T142" s="164"/>
      <c r="U142" s="165"/>
      <c r="V142" s="165"/>
      <c r="W142" s="165"/>
      <c r="X142" s="220"/>
    </row>
    <row r="143" spans="1:24" s="224" customFormat="1" ht="12.75" customHeight="1">
      <c r="A143" s="221" t="s">
        <v>421</v>
      </c>
      <c r="B143" s="222" t="s">
        <v>401</v>
      </c>
      <c r="C143" s="222" t="s">
        <v>288</v>
      </c>
      <c r="D143" s="222" t="s">
        <v>271</v>
      </c>
      <c r="E143" s="223" t="s">
        <v>420</v>
      </c>
      <c r="F143" s="179">
        <f>G143+H143</f>
        <v>0</v>
      </c>
      <c r="G143" s="179">
        <f>'[1]Лист3'!$M$270</f>
        <v>0</v>
      </c>
      <c r="H143" s="179">
        <f>G143</f>
        <v>0</v>
      </c>
      <c r="I143" s="179">
        <f>J143+K143</f>
        <v>0</v>
      </c>
      <c r="J143" s="179">
        <f>'[1]Лист3'!$M$253</f>
        <v>0</v>
      </c>
      <c r="K143" s="179">
        <f>J143</f>
        <v>0</v>
      </c>
      <c r="L143" s="179">
        <f>M143+N143</f>
        <v>0</v>
      </c>
      <c r="M143" s="179">
        <v>0</v>
      </c>
      <c r="N143" s="179">
        <v>0</v>
      </c>
      <c r="O143" s="179"/>
      <c r="P143" s="179"/>
      <c r="Q143" s="179"/>
      <c r="R143" s="182">
        <f>S143+T143</f>
        <v>0</v>
      </c>
      <c r="S143" s="182">
        <v>0</v>
      </c>
      <c r="T143" s="182">
        <v>0</v>
      </c>
      <c r="U143" s="179">
        <f>V143+W143</f>
        <v>0</v>
      </c>
      <c r="V143" s="179">
        <v>0</v>
      </c>
      <c r="W143" s="179">
        <v>0</v>
      </c>
      <c r="X143" s="220"/>
    </row>
    <row r="144" spans="1:24" s="224" customFormat="1" ht="12.75" customHeight="1">
      <c r="A144" s="221" t="s">
        <v>422</v>
      </c>
      <c r="B144" s="222" t="s">
        <v>423</v>
      </c>
      <c r="C144" s="222" t="s">
        <v>268</v>
      </c>
      <c r="D144" s="222" t="s">
        <v>268</v>
      </c>
      <c r="E144" s="225" t="s">
        <v>424</v>
      </c>
      <c r="F144" s="211">
        <f>G144+H144</f>
        <v>27610</v>
      </c>
      <c r="G144" s="211">
        <f>G146+G149+G152+G155</f>
        <v>27610</v>
      </c>
      <c r="H144" s="211">
        <f>H146+H149+H152+H155</f>
        <v>0</v>
      </c>
      <c r="I144" s="211">
        <f aca="true" t="shared" si="88" ref="I144:N144">I146+I149+I152+I155</f>
        <v>22200</v>
      </c>
      <c r="J144" s="211">
        <f t="shared" si="88"/>
        <v>22200</v>
      </c>
      <c r="K144" s="211">
        <f t="shared" si="88"/>
        <v>0</v>
      </c>
      <c r="L144" s="211">
        <f t="shared" si="88"/>
        <v>17300</v>
      </c>
      <c r="M144" s="211">
        <f t="shared" si="88"/>
        <v>17300</v>
      </c>
      <c r="N144" s="211">
        <f t="shared" si="88"/>
        <v>0</v>
      </c>
      <c r="O144" s="211"/>
      <c r="P144" s="211"/>
      <c r="Q144" s="211"/>
      <c r="R144" s="212">
        <f aca="true" t="shared" si="89" ref="R144:W144">R146+R149+R152+R155</f>
        <v>17925</v>
      </c>
      <c r="S144" s="212">
        <f t="shared" si="89"/>
        <v>17925</v>
      </c>
      <c r="T144" s="212">
        <f t="shared" si="89"/>
        <v>0</v>
      </c>
      <c r="U144" s="211">
        <f t="shared" si="89"/>
        <v>20613.75</v>
      </c>
      <c r="V144" s="211">
        <f t="shared" si="89"/>
        <v>20613.75</v>
      </c>
      <c r="W144" s="211">
        <f t="shared" si="89"/>
        <v>0</v>
      </c>
      <c r="X144" s="220"/>
    </row>
    <row r="145" spans="1:24" s="224" customFormat="1" ht="12.75" customHeight="1">
      <c r="A145" s="221"/>
      <c r="B145" s="222"/>
      <c r="C145" s="222"/>
      <c r="D145" s="222"/>
      <c r="E145" s="223" t="s">
        <v>77</v>
      </c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82"/>
      <c r="S145" s="182"/>
      <c r="T145" s="182"/>
      <c r="U145" s="179"/>
      <c r="V145" s="179"/>
      <c r="W145" s="179"/>
      <c r="X145" s="220"/>
    </row>
    <row r="146" spans="1:256" s="219" customFormat="1" ht="28.5" customHeight="1">
      <c r="A146" s="215" t="s">
        <v>425</v>
      </c>
      <c r="B146" s="107" t="s">
        <v>423</v>
      </c>
      <c r="C146" s="107" t="s">
        <v>277</v>
      </c>
      <c r="D146" s="107" t="s">
        <v>268</v>
      </c>
      <c r="E146" s="227" t="s">
        <v>426</v>
      </c>
      <c r="F146" s="211">
        <f>G146+H146</f>
        <v>6970</v>
      </c>
      <c r="G146" s="211">
        <f>G148</f>
        <v>6970</v>
      </c>
      <c r="H146" s="211">
        <f>H148</f>
        <v>0</v>
      </c>
      <c r="I146" s="211">
        <f aca="true" t="shared" si="90" ref="I146:N146">I148</f>
        <v>6700</v>
      </c>
      <c r="J146" s="211">
        <f t="shared" si="90"/>
        <v>6700</v>
      </c>
      <c r="K146" s="211">
        <f t="shared" si="90"/>
        <v>0</v>
      </c>
      <c r="L146" s="211">
        <f t="shared" si="90"/>
        <v>4500</v>
      </c>
      <c r="M146" s="211">
        <f t="shared" si="90"/>
        <v>4500</v>
      </c>
      <c r="N146" s="211">
        <f t="shared" si="90"/>
        <v>0</v>
      </c>
      <c r="O146" s="211"/>
      <c r="P146" s="211"/>
      <c r="Q146" s="211"/>
      <c r="R146" s="212">
        <f aca="true" t="shared" si="91" ref="R146:W146">R148</f>
        <v>4545</v>
      </c>
      <c r="S146" s="212">
        <f t="shared" si="91"/>
        <v>4545</v>
      </c>
      <c r="T146" s="212">
        <f t="shared" si="91"/>
        <v>0</v>
      </c>
      <c r="U146" s="211">
        <f t="shared" si="91"/>
        <v>5226.75</v>
      </c>
      <c r="V146" s="211">
        <f t="shared" si="91"/>
        <v>5226.75</v>
      </c>
      <c r="W146" s="211">
        <f t="shared" si="91"/>
        <v>0</v>
      </c>
      <c r="X146" s="220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18"/>
      <c r="AU146" s="218"/>
      <c r="AV146" s="218"/>
      <c r="AW146" s="218"/>
      <c r="AX146" s="218"/>
      <c r="AY146" s="218"/>
      <c r="AZ146" s="218"/>
      <c r="BA146" s="218"/>
      <c r="BB146" s="218"/>
      <c r="BC146" s="218"/>
      <c r="BD146" s="218"/>
      <c r="BE146" s="218"/>
      <c r="BF146" s="218"/>
      <c r="BG146" s="218"/>
      <c r="BH146" s="218"/>
      <c r="BI146" s="218"/>
      <c r="BJ146" s="218"/>
      <c r="BK146" s="218"/>
      <c r="BL146" s="218"/>
      <c r="BM146" s="218"/>
      <c r="BN146" s="218"/>
      <c r="BO146" s="218"/>
      <c r="BP146" s="218"/>
      <c r="BQ146" s="218"/>
      <c r="BR146" s="218"/>
      <c r="BS146" s="218"/>
      <c r="BT146" s="218"/>
      <c r="BU146" s="218"/>
      <c r="BV146" s="218"/>
      <c r="BW146" s="218"/>
      <c r="BX146" s="218"/>
      <c r="BY146" s="218"/>
      <c r="BZ146" s="218"/>
      <c r="CA146" s="218"/>
      <c r="CB146" s="218"/>
      <c r="CC146" s="218"/>
      <c r="CD146" s="218"/>
      <c r="CE146" s="218"/>
      <c r="CF146" s="218"/>
      <c r="CG146" s="218"/>
      <c r="CH146" s="218"/>
      <c r="CI146" s="218"/>
      <c r="CJ146" s="218"/>
      <c r="CK146" s="218"/>
      <c r="CL146" s="218"/>
      <c r="CM146" s="218"/>
      <c r="CN146" s="218"/>
      <c r="CO146" s="218"/>
      <c r="CP146" s="218"/>
      <c r="CQ146" s="218"/>
      <c r="CR146" s="218"/>
      <c r="CS146" s="218"/>
      <c r="CT146" s="218"/>
      <c r="CU146" s="218"/>
      <c r="CV146" s="218"/>
      <c r="CW146" s="218"/>
      <c r="CX146" s="218"/>
      <c r="CY146" s="218"/>
      <c r="CZ146" s="218"/>
      <c r="DA146" s="218"/>
      <c r="DB146" s="218"/>
      <c r="DC146" s="218"/>
      <c r="DD146" s="218"/>
      <c r="DE146" s="218"/>
      <c r="DF146" s="218"/>
      <c r="DG146" s="218"/>
      <c r="DH146" s="218"/>
      <c r="DI146" s="218"/>
      <c r="DJ146" s="218"/>
      <c r="DK146" s="218"/>
      <c r="DL146" s="218"/>
      <c r="DM146" s="218"/>
      <c r="DN146" s="218"/>
      <c r="DO146" s="218"/>
      <c r="DP146" s="218"/>
      <c r="DQ146" s="218"/>
      <c r="DR146" s="218"/>
      <c r="DS146" s="218"/>
      <c r="DT146" s="218"/>
      <c r="DU146" s="218"/>
      <c r="DV146" s="218"/>
      <c r="DW146" s="218"/>
      <c r="DX146" s="218"/>
      <c r="DY146" s="218"/>
      <c r="DZ146" s="218"/>
      <c r="EA146" s="218"/>
      <c r="EB146" s="218"/>
      <c r="EC146" s="218"/>
      <c r="ED146" s="218"/>
      <c r="EE146" s="218"/>
      <c r="EF146" s="218"/>
      <c r="EG146" s="218"/>
      <c r="EH146" s="218"/>
      <c r="EI146" s="218"/>
      <c r="EJ146" s="218"/>
      <c r="EK146" s="218"/>
      <c r="EL146" s="218"/>
      <c r="EM146" s="218"/>
      <c r="EN146" s="218"/>
      <c r="EO146" s="218"/>
      <c r="EP146" s="218"/>
      <c r="EQ146" s="218"/>
      <c r="ER146" s="218"/>
      <c r="ES146" s="218"/>
      <c r="ET146" s="218"/>
      <c r="EU146" s="218"/>
      <c r="EV146" s="218"/>
      <c r="EW146" s="218"/>
      <c r="EX146" s="218"/>
      <c r="EY146" s="218"/>
      <c r="EZ146" s="218"/>
      <c r="FA146" s="218"/>
      <c r="FB146" s="218"/>
      <c r="FC146" s="218"/>
      <c r="FD146" s="218"/>
      <c r="FE146" s="218"/>
      <c r="FF146" s="218"/>
      <c r="FG146" s="218"/>
      <c r="FH146" s="218"/>
      <c r="FI146" s="218"/>
      <c r="FJ146" s="218"/>
      <c r="FK146" s="218"/>
      <c r="FL146" s="218"/>
      <c r="FM146" s="218"/>
      <c r="FN146" s="218"/>
      <c r="FO146" s="218"/>
      <c r="FP146" s="218"/>
      <c r="FQ146" s="218"/>
      <c r="FR146" s="218"/>
      <c r="FS146" s="218"/>
      <c r="FT146" s="218"/>
      <c r="FU146" s="218"/>
      <c r="FV146" s="218"/>
      <c r="FW146" s="218"/>
      <c r="FX146" s="218"/>
      <c r="FY146" s="218"/>
      <c r="FZ146" s="218"/>
      <c r="GA146" s="218"/>
      <c r="GB146" s="218"/>
      <c r="GC146" s="218"/>
      <c r="GD146" s="218"/>
      <c r="GE146" s="218"/>
      <c r="GF146" s="218"/>
      <c r="GG146" s="218"/>
      <c r="GH146" s="218"/>
      <c r="GI146" s="218"/>
      <c r="GJ146" s="218"/>
      <c r="GK146" s="218"/>
      <c r="GL146" s="218"/>
      <c r="GM146" s="218"/>
      <c r="GN146" s="218"/>
      <c r="GO146" s="218"/>
      <c r="GP146" s="218"/>
      <c r="GQ146" s="218"/>
      <c r="GR146" s="218"/>
      <c r="GS146" s="218"/>
      <c r="GT146" s="218"/>
      <c r="GU146" s="218"/>
      <c r="GV146" s="218"/>
      <c r="GW146" s="218"/>
      <c r="GX146" s="218"/>
      <c r="GY146" s="218"/>
      <c r="GZ146" s="218"/>
      <c r="HA146" s="218"/>
      <c r="HB146" s="218"/>
      <c r="HC146" s="218"/>
      <c r="HD146" s="218"/>
      <c r="HE146" s="218"/>
      <c r="HF146" s="218"/>
      <c r="HG146" s="218"/>
      <c r="HH146" s="218"/>
      <c r="HI146" s="218"/>
      <c r="HJ146" s="218"/>
      <c r="HK146" s="218"/>
      <c r="HL146" s="218"/>
      <c r="HM146" s="218"/>
      <c r="HN146" s="218"/>
      <c r="HO146" s="218"/>
      <c r="HP146" s="218"/>
      <c r="HQ146" s="218"/>
      <c r="HR146" s="218"/>
      <c r="HS146" s="218"/>
      <c r="HT146" s="218"/>
      <c r="HU146" s="218"/>
      <c r="HV146" s="218"/>
      <c r="HW146" s="218"/>
      <c r="HX146" s="218"/>
      <c r="HY146" s="218"/>
      <c r="HZ146" s="218"/>
      <c r="IA146" s="218"/>
      <c r="IB146" s="218"/>
      <c r="IC146" s="218"/>
      <c r="ID146" s="218"/>
      <c r="IE146" s="218"/>
      <c r="IF146" s="218"/>
      <c r="IG146" s="218"/>
      <c r="IH146" s="218"/>
      <c r="II146" s="218"/>
      <c r="IJ146" s="218"/>
      <c r="IK146" s="218"/>
      <c r="IL146" s="218"/>
      <c r="IM146" s="218"/>
      <c r="IN146" s="218"/>
      <c r="IO146" s="218"/>
      <c r="IP146" s="218"/>
      <c r="IQ146" s="218"/>
      <c r="IR146" s="218"/>
      <c r="IS146" s="218"/>
      <c r="IT146" s="218"/>
      <c r="IU146" s="218"/>
      <c r="IV146" s="218"/>
    </row>
    <row r="147" spans="1:24" s="224" customFormat="1" ht="12.75" customHeight="1">
      <c r="A147" s="221"/>
      <c r="B147" s="222"/>
      <c r="C147" s="222"/>
      <c r="D147" s="222"/>
      <c r="E147" s="223" t="s">
        <v>273</v>
      </c>
      <c r="F147" s="179"/>
      <c r="G147" s="179"/>
      <c r="H147" s="179"/>
      <c r="I147" s="223"/>
      <c r="J147" s="223"/>
      <c r="K147" s="223"/>
      <c r="L147" s="165"/>
      <c r="M147" s="165"/>
      <c r="N147" s="165"/>
      <c r="O147" s="165"/>
      <c r="P147" s="165"/>
      <c r="Q147" s="165"/>
      <c r="R147" s="164"/>
      <c r="S147" s="164"/>
      <c r="T147" s="164"/>
      <c r="U147" s="165"/>
      <c r="V147" s="165"/>
      <c r="W147" s="165"/>
      <c r="X147" s="220"/>
    </row>
    <row r="148" spans="1:24" s="224" customFormat="1" ht="12.75" customHeight="1">
      <c r="A148" s="221" t="s">
        <v>427</v>
      </c>
      <c r="B148" s="222" t="s">
        <v>423</v>
      </c>
      <c r="C148" s="222" t="s">
        <v>277</v>
      </c>
      <c r="D148" s="222" t="s">
        <v>271</v>
      </c>
      <c r="E148" s="223" t="s">
        <v>426</v>
      </c>
      <c r="F148" s="179">
        <f>G148+H148</f>
        <v>6970</v>
      </c>
      <c r="G148" s="179">
        <v>6970</v>
      </c>
      <c r="H148" s="179">
        <v>0</v>
      </c>
      <c r="I148" s="92">
        <f>J148+K148</f>
        <v>6700</v>
      </c>
      <c r="J148" s="92">
        <v>6700</v>
      </c>
      <c r="K148" s="92">
        <v>0</v>
      </c>
      <c r="L148" s="179">
        <f>M148+N148</f>
        <v>4500</v>
      </c>
      <c r="M148" s="179">
        <f>'[3]բյուջե 2023-ծախս'!$W$57/1000</f>
        <v>4500</v>
      </c>
      <c r="N148" s="179">
        <v>0</v>
      </c>
      <c r="O148" s="179"/>
      <c r="P148" s="179"/>
      <c r="Q148" s="179"/>
      <c r="R148" s="182">
        <f>S148+T148</f>
        <v>4545</v>
      </c>
      <c r="S148" s="182">
        <f>M148+M148*0.01</f>
        <v>4545</v>
      </c>
      <c r="T148" s="182">
        <v>0</v>
      </c>
      <c r="U148" s="179">
        <f>V148+W148</f>
        <v>5226.75</v>
      </c>
      <c r="V148" s="179">
        <f>8!W587</f>
        <v>5226.75</v>
      </c>
      <c r="W148" s="179">
        <v>0</v>
      </c>
      <c r="X148" s="220"/>
    </row>
    <row r="149" spans="1:256" s="219" customFormat="1" ht="28.5" customHeight="1">
      <c r="A149" s="215" t="s">
        <v>428</v>
      </c>
      <c r="B149" s="107" t="s">
        <v>423</v>
      </c>
      <c r="C149" s="107" t="s">
        <v>311</v>
      </c>
      <c r="D149" s="107" t="s">
        <v>268</v>
      </c>
      <c r="E149" s="227" t="s">
        <v>429</v>
      </c>
      <c r="F149" s="211">
        <f>F151</f>
        <v>3925.9</v>
      </c>
      <c r="G149" s="211">
        <f>G151</f>
        <v>3925.9</v>
      </c>
      <c r="H149" s="211">
        <f>H151</f>
        <v>0</v>
      </c>
      <c r="I149" s="211">
        <f aca="true" t="shared" si="92" ref="I149:N149">I151</f>
        <v>2500</v>
      </c>
      <c r="J149" s="211">
        <f t="shared" si="92"/>
        <v>2500</v>
      </c>
      <c r="K149" s="211">
        <f t="shared" si="92"/>
        <v>0</v>
      </c>
      <c r="L149" s="211">
        <f t="shared" si="92"/>
        <v>1500</v>
      </c>
      <c r="M149" s="211">
        <f t="shared" si="92"/>
        <v>1500</v>
      </c>
      <c r="N149" s="211">
        <f t="shared" si="92"/>
        <v>0</v>
      </c>
      <c r="O149" s="211"/>
      <c r="P149" s="211"/>
      <c r="Q149" s="211"/>
      <c r="R149" s="212">
        <f aca="true" t="shared" si="93" ref="R149:W149">R151</f>
        <v>1515</v>
      </c>
      <c r="S149" s="212">
        <f t="shared" si="93"/>
        <v>1515</v>
      </c>
      <c r="T149" s="212">
        <f t="shared" si="93"/>
        <v>0</v>
      </c>
      <c r="U149" s="211">
        <f t="shared" si="93"/>
        <v>1742.25</v>
      </c>
      <c r="V149" s="211">
        <f t="shared" si="93"/>
        <v>1742.25</v>
      </c>
      <c r="W149" s="211">
        <f t="shared" si="93"/>
        <v>0</v>
      </c>
      <c r="X149" s="220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18"/>
      <c r="AW149" s="218"/>
      <c r="AX149" s="218"/>
      <c r="AY149" s="218"/>
      <c r="AZ149" s="218"/>
      <c r="BA149" s="218"/>
      <c r="BB149" s="218"/>
      <c r="BC149" s="218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  <c r="BZ149" s="218"/>
      <c r="CA149" s="218"/>
      <c r="CB149" s="218"/>
      <c r="CC149" s="218"/>
      <c r="CD149" s="218"/>
      <c r="CE149" s="218"/>
      <c r="CF149" s="218"/>
      <c r="CG149" s="218"/>
      <c r="CH149" s="218"/>
      <c r="CI149" s="218"/>
      <c r="CJ149" s="218"/>
      <c r="CK149" s="218"/>
      <c r="CL149" s="218"/>
      <c r="CM149" s="218"/>
      <c r="CN149" s="218"/>
      <c r="CO149" s="218"/>
      <c r="CP149" s="218"/>
      <c r="CQ149" s="218"/>
      <c r="CR149" s="218"/>
      <c r="CS149" s="218"/>
      <c r="CT149" s="218"/>
      <c r="CU149" s="218"/>
      <c r="CV149" s="218"/>
      <c r="CW149" s="218"/>
      <c r="CX149" s="218"/>
      <c r="CY149" s="218"/>
      <c r="CZ149" s="218"/>
      <c r="DA149" s="218"/>
      <c r="DB149" s="218"/>
      <c r="DC149" s="218"/>
      <c r="DD149" s="218"/>
      <c r="DE149" s="218"/>
      <c r="DF149" s="218"/>
      <c r="DG149" s="218"/>
      <c r="DH149" s="218"/>
      <c r="DI149" s="218"/>
      <c r="DJ149" s="218"/>
      <c r="DK149" s="218"/>
      <c r="DL149" s="218"/>
      <c r="DM149" s="218"/>
      <c r="DN149" s="218"/>
      <c r="DO149" s="218"/>
      <c r="DP149" s="218"/>
      <c r="DQ149" s="218"/>
      <c r="DR149" s="218"/>
      <c r="DS149" s="218"/>
      <c r="DT149" s="218"/>
      <c r="DU149" s="218"/>
      <c r="DV149" s="218"/>
      <c r="DW149" s="218"/>
      <c r="DX149" s="218"/>
      <c r="DY149" s="218"/>
      <c r="DZ149" s="218"/>
      <c r="EA149" s="218"/>
      <c r="EB149" s="218"/>
      <c r="EC149" s="218"/>
      <c r="ED149" s="218"/>
      <c r="EE149" s="218"/>
      <c r="EF149" s="218"/>
      <c r="EG149" s="218"/>
      <c r="EH149" s="218"/>
      <c r="EI149" s="218"/>
      <c r="EJ149" s="218"/>
      <c r="EK149" s="218"/>
      <c r="EL149" s="218"/>
      <c r="EM149" s="218"/>
      <c r="EN149" s="218"/>
      <c r="EO149" s="218"/>
      <c r="EP149" s="218"/>
      <c r="EQ149" s="218"/>
      <c r="ER149" s="218"/>
      <c r="ES149" s="218"/>
      <c r="ET149" s="218"/>
      <c r="EU149" s="218"/>
      <c r="EV149" s="218"/>
      <c r="EW149" s="218"/>
      <c r="EX149" s="218"/>
      <c r="EY149" s="218"/>
      <c r="EZ149" s="218"/>
      <c r="FA149" s="218"/>
      <c r="FB149" s="218"/>
      <c r="FC149" s="218"/>
      <c r="FD149" s="218"/>
      <c r="FE149" s="218"/>
      <c r="FF149" s="218"/>
      <c r="FG149" s="218"/>
      <c r="FH149" s="218"/>
      <c r="FI149" s="218"/>
      <c r="FJ149" s="218"/>
      <c r="FK149" s="218"/>
      <c r="FL149" s="218"/>
      <c r="FM149" s="218"/>
      <c r="FN149" s="218"/>
      <c r="FO149" s="218"/>
      <c r="FP149" s="218"/>
      <c r="FQ149" s="218"/>
      <c r="FR149" s="218"/>
      <c r="FS149" s="218"/>
      <c r="FT149" s="218"/>
      <c r="FU149" s="218"/>
      <c r="FV149" s="218"/>
      <c r="FW149" s="218"/>
      <c r="FX149" s="218"/>
      <c r="FY149" s="218"/>
      <c r="FZ149" s="218"/>
      <c r="GA149" s="218"/>
      <c r="GB149" s="218"/>
      <c r="GC149" s="218"/>
      <c r="GD149" s="218"/>
      <c r="GE149" s="218"/>
      <c r="GF149" s="218"/>
      <c r="GG149" s="218"/>
      <c r="GH149" s="218"/>
      <c r="GI149" s="218"/>
      <c r="GJ149" s="218"/>
      <c r="GK149" s="218"/>
      <c r="GL149" s="218"/>
      <c r="GM149" s="218"/>
      <c r="GN149" s="218"/>
      <c r="GO149" s="218"/>
      <c r="GP149" s="218"/>
      <c r="GQ149" s="218"/>
      <c r="GR149" s="218"/>
      <c r="GS149" s="218"/>
      <c r="GT149" s="218"/>
      <c r="GU149" s="218"/>
      <c r="GV149" s="218"/>
      <c r="GW149" s="218"/>
      <c r="GX149" s="218"/>
      <c r="GY149" s="218"/>
      <c r="GZ149" s="218"/>
      <c r="HA149" s="218"/>
      <c r="HB149" s="218"/>
      <c r="HC149" s="218"/>
      <c r="HD149" s="218"/>
      <c r="HE149" s="218"/>
      <c r="HF149" s="218"/>
      <c r="HG149" s="218"/>
      <c r="HH149" s="218"/>
      <c r="HI149" s="218"/>
      <c r="HJ149" s="218"/>
      <c r="HK149" s="218"/>
      <c r="HL149" s="218"/>
      <c r="HM149" s="218"/>
      <c r="HN149" s="218"/>
      <c r="HO149" s="218"/>
      <c r="HP149" s="218"/>
      <c r="HQ149" s="218"/>
      <c r="HR149" s="218"/>
      <c r="HS149" s="218"/>
      <c r="HT149" s="218"/>
      <c r="HU149" s="218"/>
      <c r="HV149" s="218"/>
      <c r="HW149" s="218"/>
      <c r="HX149" s="218"/>
      <c r="HY149" s="218"/>
      <c r="HZ149" s="218"/>
      <c r="IA149" s="218"/>
      <c r="IB149" s="218"/>
      <c r="IC149" s="218"/>
      <c r="ID149" s="218"/>
      <c r="IE149" s="218"/>
      <c r="IF149" s="218"/>
      <c r="IG149" s="218"/>
      <c r="IH149" s="218"/>
      <c r="II149" s="218"/>
      <c r="IJ149" s="218"/>
      <c r="IK149" s="218"/>
      <c r="IL149" s="218"/>
      <c r="IM149" s="218"/>
      <c r="IN149" s="218"/>
      <c r="IO149" s="218"/>
      <c r="IP149" s="218"/>
      <c r="IQ149" s="218"/>
      <c r="IR149" s="218"/>
      <c r="IS149" s="218"/>
      <c r="IT149" s="218"/>
      <c r="IU149" s="218"/>
      <c r="IV149" s="218"/>
    </row>
    <row r="150" spans="1:24" s="224" customFormat="1" ht="12.75" customHeight="1">
      <c r="A150" s="221"/>
      <c r="B150" s="222"/>
      <c r="C150" s="222"/>
      <c r="D150" s="222"/>
      <c r="E150" s="223" t="s">
        <v>273</v>
      </c>
      <c r="F150" s="179"/>
      <c r="G150" s="179"/>
      <c r="H150" s="179"/>
      <c r="I150" s="223"/>
      <c r="J150" s="223"/>
      <c r="K150" s="223"/>
      <c r="L150" s="165"/>
      <c r="M150" s="165"/>
      <c r="N150" s="165"/>
      <c r="O150" s="165"/>
      <c r="P150" s="165"/>
      <c r="Q150" s="165"/>
      <c r="R150" s="164"/>
      <c r="S150" s="164"/>
      <c r="T150" s="164"/>
      <c r="U150" s="165"/>
      <c r="V150" s="165"/>
      <c r="W150" s="165"/>
      <c r="X150" s="220"/>
    </row>
    <row r="151" spans="1:24" s="224" customFormat="1" ht="12.75" customHeight="1">
      <c r="A151" s="221" t="s">
        <v>430</v>
      </c>
      <c r="B151" s="222" t="s">
        <v>423</v>
      </c>
      <c r="C151" s="222" t="s">
        <v>311</v>
      </c>
      <c r="D151" s="222" t="s">
        <v>271</v>
      </c>
      <c r="E151" s="223" t="s">
        <v>429</v>
      </c>
      <c r="F151" s="179">
        <f>G151+H151</f>
        <v>3925.9</v>
      </c>
      <c r="G151" s="179">
        <v>3925.9</v>
      </c>
      <c r="H151" s="179">
        <f>'[1]Лист3'!$N$290</f>
        <v>0</v>
      </c>
      <c r="I151" s="92">
        <f>J151+K151</f>
        <v>2500</v>
      </c>
      <c r="J151" s="92">
        <v>2500</v>
      </c>
      <c r="K151" s="92">
        <v>0</v>
      </c>
      <c r="L151" s="179">
        <f>M151+N151</f>
        <v>1500</v>
      </c>
      <c r="M151" s="179">
        <f>'[3]բյուջե 2023-ծախս'!$W$56/1000</f>
        <v>1500</v>
      </c>
      <c r="N151" s="179">
        <v>0</v>
      </c>
      <c r="O151" s="179"/>
      <c r="P151" s="179"/>
      <c r="Q151" s="179"/>
      <c r="R151" s="182">
        <f>S151+T151</f>
        <v>1515</v>
      </c>
      <c r="S151" s="182">
        <f>M151+M151*0.01</f>
        <v>1515</v>
      </c>
      <c r="T151" s="182">
        <v>0</v>
      </c>
      <c r="U151" s="179">
        <f>V151+W151</f>
        <v>1742.25</v>
      </c>
      <c r="V151" s="179">
        <f>8!W595</f>
        <v>1742.25</v>
      </c>
      <c r="W151" s="179">
        <v>0</v>
      </c>
      <c r="X151" s="220"/>
    </row>
    <row r="152" spans="1:256" s="219" customFormat="1" ht="28.5" customHeight="1">
      <c r="A152" s="215" t="s">
        <v>431</v>
      </c>
      <c r="B152" s="107" t="s">
        <v>423</v>
      </c>
      <c r="C152" s="107" t="s">
        <v>324</v>
      </c>
      <c r="D152" s="107" t="s">
        <v>268</v>
      </c>
      <c r="E152" s="227" t="s">
        <v>432</v>
      </c>
      <c r="F152" s="211">
        <f>F154</f>
        <v>12490.5</v>
      </c>
      <c r="G152" s="211">
        <f>G154</f>
        <v>12490.5</v>
      </c>
      <c r="H152" s="211">
        <f>H154</f>
        <v>0</v>
      </c>
      <c r="I152" s="211">
        <f aca="true" t="shared" si="94" ref="I152:N152">I154</f>
        <v>13000</v>
      </c>
      <c r="J152" s="211">
        <f t="shared" si="94"/>
        <v>13000</v>
      </c>
      <c r="K152" s="211">
        <f t="shared" si="94"/>
        <v>0</v>
      </c>
      <c r="L152" s="211">
        <f t="shared" si="94"/>
        <v>11300</v>
      </c>
      <c r="M152" s="211">
        <f t="shared" si="94"/>
        <v>11300</v>
      </c>
      <c r="N152" s="211">
        <f t="shared" si="94"/>
        <v>0</v>
      </c>
      <c r="O152" s="211"/>
      <c r="P152" s="211"/>
      <c r="Q152" s="211"/>
      <c r="R152" s="212">
        <f aca="true" t="shared" si="95" ref="R152:W152">R154</f>
        <v>11865</v>
      </c>
      <c r="S152" s="212">
        <f t="shared" si="95"/>
        <v>11865</v>
      </c>
      <c r="T152" s="212">
        <f t="shared" si="95"/>
        <v>0</v>
      </c>
      <c r="U152" s="211">
        <f t="shared" si="95"/>
        <v>13644.75</v>
      </c>
      <c r="V152" s="211">
        <f t="shared" si="95"/>
        <v>13644.75</v>
      </c>
      <c r="W152" s="211">
        <f t="shared" si="95"/>
        <v>0</v>
      </c>
      <c r="X152" s="220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8"/>
      <c r="AK152" s="218"/>
      <c r="AL152" s="218"/>
      <c r="AM152" s="218"/>
      <c r="AN152" s="218"/>
      <c r="AO152" s="218"/>
      <c r="AP152" s="218"/>
      <c r="AQ152" s="218"/>
      <c r="AR152" s="218"/>
      <c r="AS152" s="218"/>
      <c r="AT152" s="218"/>
      <c r="AU152" s="218"/>
      <c r="AV152" s="218"/>
      <c r="AW152" s="218"/>
      <c r="AX152" s="218"/>
      <c r="AY152" s="218"/>
      <c r="AZ152" s="218"/>
      <c r="BA152" s="218"/>
      <c r="BB152" s="218"/>
      <c r="BC152" s="218"/>
      <c r="BD152" s="218"/>
      <c r="BE152" s="218"/>
      <c r="BF152" s="218"/>
      <c r="BG152" s="218"/>
      <c r="BH152" s="218"/>
      <c r="BI152" s="218"/>
      <c r="BJ152" s="218"/>
      <c r="BK152" s="218"/>
      <c r="BL152" s="218"/>
      <c r="BM152" s="218"/>
      <c r="BN152" s="218"/>
      <c r="BO152" s="218"/>
      <c r="BP152" s="218"/>
      <c r="BQ152" s="218"/>
      <c r="BR152" s="218"/>
      <c r="BS152" s="218"/>
      <c r="BT152" s="218"/>
      <c r="BU152" s="218"/>
      <c r="BV152" s="218"/>
      <c r="BW152" s="218"/>
      <c r="BX152" s="218"/>
      <c r="BY152" s="218"/>
      <c r="BZ152" s="218"/>
      <c r="CA152" s="218"/>
      <c r="CB152" s="218"/>
      <c r="CC152" s="218"/>
      <c r="CD152" s="218"/>
      <c r="CE152" s="218"/>
      <c r="CF152" s="218"/>
      <c r="CG152" s="218"/>
      <c r="CH152" s="218"/>
      <c r="CI152" s="218"/>
      <c r="CJ152" s="218"/>
      <c r="CK152" s="218"/>
      <c r="CL152" s="218"/>
      <c r="CM152" s="218"/>
      <c r="CN152" s="218"/>
      <c r="CO152" s="218"/>
      <c r="CP152" s="218"/>
      <c r="CQ152" s="218"/>
      <c r="CR152" s="218"/>
      <c r="CS152" s="218"/>
      <c r="CT152" s="218"/>
      <c r="CU152" s="218"/>
      <c r="CV152" s="218"/>
      <c r="CW152" s="218"/>
      <c r="CX152" s="218"/>
      <c r="CY152" s="218"/>
      <c r="CZ152" s="218"/>
      <c r="DA152" s="218"/>
      <c r="DB152" s="218"/>
      <c r="DC152" s="218"/>
      <c r="DD152" s="218"/>
      <c r="DE152" s="218"/>
      <c r="DF152" s="218"/>
      <c r="DG152" s="218"/>
      <c r="DH152" s="218"/>
      <c r="DI152" s="218"/>
      <c r="DJ152" s="218"/>
      <c r="DK152" s="218"/>
      <c r="DL152" s="218"/>
      <c r="DM152" s="218"/>
      <c r="DN152" s="218"/>
      <c r="DO152" s="218"/>
      <c r="DP152" s="218"/>
      <c r="DQ152" s="218"/>
      <c r="DR152" s="218"/>
      <c r="DS152" s="218"/>
      <c r="DT152" s="218"/>
      <c r="DU152" s="218"/>
      <c r="DV152" s="218"/>
      <c r="DW152" s="218"/>
      <c r="DX152" s="218"/>
      <c r="DY152" s="218"/>
      <c r="DZ152" s="218"/>
      <c r="EA152" s="218"/>
      <c r="EB152" s="218"/>
      <c r="EC152" s="218"/>
      <c r="ED152" s="218"/>
      <c r="EE152" s="218"/>
      <c r="EF152" s="218"/>
      <c r="EG152" s="218"/>
      <c r="EH152" s="218"/>
      <c r="EI152" s="218"/>
      <c r="EJ152" s="218"/>
      <c r="EK152" s="218"/>
      <c r="EL152" s="218"/>
      <c r="EM152" s="218"/>
      <c r="EN152" s="218"/>
      <c r="EO152" s="218"/>
      <c r="EP152" s="218"/>
      <c r="EQ152" s="218"/>
      <c r="ER152" s="218"/>
      <c r="ES152" s="218"/>
      <c r="ET152" s="218"/>
      <c r="EU152" s="218"/>
      <c r="EV152" s="218"/>
      <c r="EW152" s="218"/>
      <c r="EX152" s="218"/>
      <c r="EY152" s="218"/>
      <c r="EZ152" s="218"/>
      <c r="FA152" s="218"/>
      <c r="FB152" s="218"/>
      <c r="FC152" s="218"/>
      <c r="FD152" s="218"/>
      <c r="FE152" s="218"/>
      <c r="FF152" s="218"/>
      <c r="FG152" s="218"/>
      <c r="FH152" s="218"/>
      <c r="FI152" s="218"/>
      <c r="FJ152" s="218"/>
      <c r="FK152" s="218"/>
      <c r="FL152" s="218"/>
      <c r="FM152" s="218"/>
      <c r="FN152" s="218"/>
      <c r="FO152" s="218"/>
      <c r="FP152" s="218"/>
      <c r="FQ152" s="218"/>
      <c r="FR152" s="218"/>
      <c r="FS152" s="218"/>
      <c r="FT152" s="218"/>
      <c r="FU152" s="218"/>
      <c r="FV152" s="218"/>
      <c r="FW152" s="218"/>
      <c r="FX152" s="218"/>
      <c r="FY152" s="218"/>
      <c r="FZ152" s="218"/>
      <c r="GA152" s="218"/>
      <c r="GB152" s="218"/>
      <c r="GC152" s="218"/>
      <c r="GD152" s="218"/>
      <c r="GE152" s="218"/>
      <c r="GF152" s="218"/>
      <c r="GG152" s="218"/>
      <c r="GH152" s="218"/>
      <c r="GI152" s="218"/>
      <c r="GJ152" s="218"/>
      <c r="GK152" s="218"/>
      <c r="GL152" s="218"/>
      <c r="GM152" s="218"/>
      <c r="GN152" s="218"/>
      <c r="GO152" s="218"/>
      <c r="GP152" s="218"/>
      <c r="GQ152" s="218"/>
      <c r="GR152" s="218"/>
      <c r="GS152" s="218"/>
      <c r="GT152" s="218"/>
      <c r="GU152" s="218"/>
      <c r="GV152" s="218"/>
      <c r="GW152" s="218"/>
      <c r="GX152" s="218"/>
      <c r="GY152" s="218"/>
      <c r="GZ152" s="218"/>
      <c r="HA152" s="218"/>
      <c r="HB152" s="218"/>
      <c r="HC152" s="218"/>
      <c r="HD152" s="218"/>
      <c r="HE152" s="218"/>
      <c r="HF152" s="218"/>
      <c r="HG152" s="218"/>
      <c r="HH152" s="218"/>
      <c r="HI152" s="218"/>
      <c r="HJ152" s="218"/>
      <c r="HK152" s="218"/>
      <c r="HL152" s="218"/>
      <c r="HM152" s="218"/>
      <c r="HN152" s="218"/>
      <c r="HO152" s="218"/>
      <c r="HP152" s="218"/>
      <c r="HQ152" s="218"/>
      <c r="HR152" s="218"/>
      <c r="HS152" s="218"/>
      <c r="HT152" s="218"/>
      <c r="HU152" s="218"/>
      <c r="HV152" s="218"/>
      <c r="HW152" s="218"/>
      <c r="HX152" s="218"/>
      <c r="HY152" s="218"/>
      <c r="HZ152" s="218"/>
      <c r="IA152" s="218"/>
      <c r="IB152" s="218"/>
      <c r="IC152" s="218"/>
      <c r="ID152" s="218"/>
      <c r="IE152" s="218"/>
      <c r="IF152" s="218"/>
      <c r="IG152" s="218"/>
      <c r="IH152" s="218"/>
      <c r="II152" s="218"/>
      <c r="IJ152" s="218"/>
      <c r="IK152" s="218"/>
      <c r="IL152" s="218"/>
      <c r="IM152" s="218"/>
      <c r="IN152" s="218"/>
      <c r="IO152" s="218"/>
      <c r="IP152" s="218"/>
      <c r="IQ152" s="218"/>
      <c r="IR152" s="218"/>
      <c r="IS152" s="218"/>
      <c r="IT152" s="218"/>
      <c r="IU152" s="218"/>
      <c r="IV152" s="218"/>
    </row>
    <row r="153" spans="1:24" s="224" customFormat="1" ht="12.75" customHeight="1">
      <c r="A153" s="221"/>
      <c r="B153" s="222"/>
      <c r="C153" s="222"/>
      <c r="D153" s="222"/>
      <c r="E153" s="223" t="s">
        <v>273</v>
      </c>
      <c r="F153" s="179"/>
      <c r="G153" s="179"/>
      <c r="H153" s="179"/>
      <c r="I153" s="223"/>
      <c r="J153" s="223"/>
      <c r="K153" s="223"/>
      <c r="L153" s="165"/>
      <c r="M153" s="165"/>
      <c r="N153" s="165"/>
      <c r="O153" s="165"/>
      <c r="P153" s="165"/>
      <c r="Q153" s="165"/>
      <c r="R153" s="164"/>
      <c r="S153" s="164"/>
      <c r="T153" s="164"/>
      <c r="U153" s="165"/>
      <c r="V153" s="165"/>
      <c r="W153" s="165"/>
      <c r="X153" s="220"/>
    </row>
    <row r="154" spans="1:24" s="224" customFormat="1" ht="12.75" customHeight="1">
      <c r="A154" s="221" t="s">
        <v>433</v>
      </c>
      <c r="B154" s="222" t="s">
        <v>423</v>
      </c>
      <c r="C154" s="222" t="s">
        <v>324</v>
      </c>
      <c r="D154" s="222" t="s">
        <v>271</v>
      </c>
      <c r="E154" s="223" t="s">
        <v>432</v>
      </c>
      <c r="F154" s="179">
        <f>G154+H154</f>
        <v>12490.5</v>
      </c>
      <c r="G154" s="179">
        <v>12490.5</v>
      </c>
      <c r="H154" s="179">
        <f>'[1]Лист3'!$N$299</f>
        <v>0</v>
      </c>
      <c r="I154" s="178">
        <f>J154+K154</f>
        <v>13000</v>
      </c>
      <c r="J154" s="178">
        <v>13000</v>
      </c>
      <c r="K154" s="178">
        <v>0</v>
      </c>
      <c r="L154" s="179">
        <f>M154+N154</f>
        <v>11300</v>
      </c>
      <c r="M154" s="179">
        <f>'[3]բյուջե 2023-ծախս'!$W$58/1000</f>
        <v>11300</v>
      </c>
      <c r="N154" s="179">
        <v>0</v>
      </c>
      <c r="O154" s="179"/>
      <c r="P154" s="179"/>
      <c r="Q154" s="179"/>
      <c r="R154" s="182">
        <f>S154+T154</f>
        <v>11865</v>
      </c>
      <c r="S154" s="182">
        <f>8!T601</f>
        <v>11865</v>
      </c>
      <c r="T154" s="182">
        <v>0</v>
      </c>
      <c r="U154" s="179">
        <f>V154+W154</f>
        <v>13644.75</v>
      </c>
      <c r="V154" s="179">
        <f>8!W601</f>
        <v>13644.75</v>
      </c>
      <c r="W154" s="179">
        <v>0</v>
      </c>
      <c r="X154" s="220"/>
    </row>
    <row r="155" spans="1:256" s="219" customFormat="1" ht="28.5" customHeight="1">
      <c r="A155" s="215" t="s">
        <v>434</v>
      </c>
      <c r="B155" s="107" t="s">
        <v>423</v>
      </c>
      <c r="C155" s="107" t="s">
        <v>329</v>
      </c>
      <c r="D155" s="107" t="s">
        <v>268</v>
      </c>
      <c r="E155" s="227" t="s">
        <v>435</v>
      </c>
      <c r="F155" s="211">
        <f>F157</f>
        <v>4223.6</v>
      </c>
      <c r="G155" s="211">
        <f>G157</f>
        <v>4223.6</v>
      </c>
      <c r="H155" s="211">
        <f>H157</f>
        <v>0</v>
      </c>
      <c r="I155" s="211">
        <f aca="true" t="shared" si="96" ref="I155:N155">I157</f>
        <v>0</v>
      </c>
      <c r="J155" s="211">
        <f t="shared" si="96"/>
        <v>0</v>
      </c>
      <c r="K155" s="211">
        <f t="shared" si="96"/>
        <v>0</v>
      </c>
      <c r="L155" s="211">
        <f t="shared" si="96"/>
        <v>0</v>
      </c>
      <c r="M155" s="211">
        <f t="shared" si="96"/>
        <v>0</v>
      </c>
      <c r="N155" s="211">
        <f t="shared" si="96"/>
        <v>0</v>
      </c>
      <c r="O155" s="211"/>
      <c r="P155" s="211"/>
      <c r="Q155" s="211"/>
      <c r="R155" s="212">
        <f aca="true" t="shared" si="97" ref="R155:W155">R157</f>
        <v>0</v>
      </c>
      <c r="S155" s="212">
        <f t="shared" si="97"/>
        <v>0</v>
      </c>
      <c r="T155" s="212">
        <f t="shared" si="97"/>
        <v>0</v>
      </c>
      <c r="U155" s="211">
        <f t="shared" si="97"/>
        <v>0</v>
      </c>
      <c r="V155" s="211">
        <f t="shared" si="97"/>
        <v>0</v>
      </c>
      <c r="W155" s="211">
        <f t="shared" si="97"/>
        <v>0</v>
      </c>
      <c r="X155" s="220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  <c r="AS155" s="218"/>
      <c r="AT155" s="218"/>
      <c r="AU155" s="218"/>
      <c r="AV155" s="218"/>
      <c r="AW155" s="218"/>
      <c r="AX155" s="218"/>
      <c r="AY155" s="218"/>
      <c r="AZ155" s="218"/>
      <c r="BA155" s="218"/>
      <c r="BB155" s="218"/>
      <c r="BC155" s="218"/>
      <c r="BD155" s="218"/>
      <c r="BE155" s="218"/>
      <c r="BF155" s="218"/>
      <c r="BG155" s="218"/>
      <c r="BH155" s="218"/>
      <c r="BI155" s="218"/>
      <c r="BJ155" s="218"/>
      <c r="BK155" s="218"/>
      <c r="BL155" s="218"/>
      <c r="BM155" s="218"/>
      <c r="BN155" s="218"/>
      <c r="BO155" s="218"/>
      <c r="BP155" s="218"/>
      <c r="BQ155" s="218"/>
      <c r="BR155" s="218"/>
      <c r="BS155" s="218"/>
      <c r="BT155" s="218"/>
      <c r="BU155" s="218"/>
      <c r="BV155" s="218"/>
      <c r="BW155" s="218"/>
      <c r="BX155" s="218"/>
      <c r="BY155" s="218"/>
      <c r="BZ155" s="218"/>
      <c r="CA155" s="218"/>
      <c r="CB155" s="218"/>
      <c r="CC155" s="218"/>
      <c r="CD155" s="218"/>
      <c r="CE155" s="218"/>
      <c r="CF155" s="218"/>
      <c r="CG155" s="218"/>
      <c r="CH155" s="218"/>
      <c r="CI155" s="218"/>
      <c r="CJ155" s="218"/>
      <c r="CK155" s="218"/>
      <c r="CL155" s="218"/>
      <c r="CM155" s="218"/>
      <c r="CN155" s="218"/>
      <c r="CO155" s="218"/>
      <c r="CP155" s="218"/>
      <c r="CQ155" s="218"/>
      <c r="CR155" s="218"/>
      <c r="CS155" s="218"/>
      <c r="CT155" s="218"/>
      <c r="CU155" s="218"/>
      <c r="CV155" s="218"/>
      <c r="CW155" s="218"/>
      <c r="CX155" s="218"/>
      <c r="CY155" s="218"/>
      <c r="CZ155" s="218"/>
      <c r="DA155" s="218"/>
      <c r="DB155" s="218"/>
      <c r="DC155" s="218"/>
      <c r="DD155" s="218"/>
      <c r="DE155" s="218"/>
      <c r="DF155" s="218"/>
      <c r="DG155" s="218"/>
      <c r="DH155" s="218"/>
      <c r="DI155" s="218"/>
      <c r="DJ155" s="218"/>
      <c r="DK155" s="218"/>
      <c r="DL155" s="218"/>
      <c r="DM155" s="218"/>
      <c r="DN155" s="218"/>
      <c r="DO155" s="218"/>
      <c r="DP155" s="218"/>
      <c r="DQ155" s="218"/>
      <c r="DR155" s="218"/>
      <c r="DS155" s="218"/>
      <c r="DT155" s="218"/>
      <c r="DU155" s="218"/>
      <c r="DV155" s="218"/>
      <c r="DW155" s="218"/>
      <c r="DX155" s="218"/>
      <c r="DY155" s="218"/>
      <c r="DZ155" s="218"/>
      <c r="EA155" s="218"/>
      <c r="EB155" s="218"/>
      <c r="EC155" s="218"/>
      <c r="ED155" s="218"/>
      <c r="EE155" s="218"/>
      <c r="EF155" s="218"/>
      <c r="EG155" s="218"/>
      <c r="EH155" s="218"/>
      <c r="EI155" s="218"/>
      <c r="EJ155" s="218"/>
      <c r="EK155" s="218"/>
      <c r="EL155" s="218"/>
      <c r="EM155" s="218"/>
      <c r="EN155" s="218"/>
      <c r="EO155" s="218"/>
      <c r="EP155" s="218"/>
      <c r="EQ155" s="218"/>
      <c r="ER155" s="218"/>
      <c r="ES155" s="218"/>
      <c r="ET155" s="218"/>
      <c r="EU155" s="218"/>
      <c r="EV155" s="218"/>
      <c r="EW155" s="218"/>
      <c r="EX155" s="218"/>
      <c r="EY155" s="218"/>
      <c r="EZ155" s="218"/>
      <c r="FA155" s="218"/>
      <c r="FB155" s="218"/>
      <c r="FC155" s="218"/>
      <c r="FD155" s="218"/>
      <c r="FE155" s="218"/>
      <c r="FF155" s="218"/>
      <c r="FG155" s="218"/>
      <c r="FH155" s="218"/>
      <c r="FI155" s="218"/>
      <c r="FJ155" s="218"/>
      <c r="FK155" s="218"/>
      <c r="FL155" s="218"/>
      <c r="FM155" s="218"/>
      <c r="FN155" s="218"/>
      <c r="FO155" s="218"/>
      <c r="FP155" s="218"/>
      <c r="FQ155" s="218"/>
      <c r="FR155" s="218"/>
      <c r="FS155" s="218"/>
      <c r="FT155" s="218"/>
      <c r="FU155" s="218"/>
      <c r="FV155" s="218"/>
      <c r="FW155" s="218"/>
      <c r="FX155" s="218"/>
      <c r="FY155" s="218"/>
      <c r="FZ155" s="218"/>
      <c r="GA155" s="218"/>
      <c r="GB155" s="218"/>
      <c r="GC155" s="218"/>
      <c r="GD155" s="218"/>
      <c r="GE155" s="218"/>
      <c r="GF155" s="218"/>
      <c r="GG155" s="218"/>
      <c r="GH155" s="218"/>
      <c r="GI155" s="218"/>
      <c r="GJ155" s="218"/>
      <c r="GK155" s="218"/>
      <c r="GL155" s="218"/>
      <c r="GM155" s="218"/>
      <c r="GN155" s="218"/>
      <c r="GO155" s="218"/>
      <c r="GP155" s="218"/>
      <c r="GQ155" s="218"/>
      <c r="GR155" s="218"/>
      <c r="GS155" s="218"/>
      <c r="GT155" s="218"/>
      <c r="GU155" s="218"/>
      <c r="GV155" s="218"/>
      <c r="GW155" s="218"/>
      <c r="GX155" s="218"/>
      <c r="GY155" s="218"/>
      <c r="GZ155" s="218"/>
      <c r="HA155" s="218"/>
      <c r="HB155" s="218"/>
      <c r="HC155" s="218"/>
      <c r="HD155" s="218"/>
      <c r="HE155" s="218"/>
      <c r="HF155" s="218"/>
      <c r="HG155" s="218"/>
      <c r="HH155" s="218"/>
      <c r="HI155" s="218"/>
      <c r="HJ155" s="218"/>
      <c r="HK155" s="218"/>
      <c r="HL155" s="218"/>
      <c r="HM155" s="218"/>
      <c r="HN155" s="218"/>
      <c r="HO155" s="218"/>
      <c r="HP155" s="218"/>
      <c r="HQ155" s="218"/>
      <c r="HR155" s="218"/>
      <c r="HS155" s="218"/>
      <c r="HT155" s="218"/>
      <c r="HU155" s="218"/>
      <c r="HV155" s="218"/>
      <c r="HW155" s="218"/>
      <c r="HX155" s="218"/>
      <c r="HY155" s="218"/>
      <c r="HZ155" s="218"/>
      <c r="IA155" s="218"/>
      <c r="IB155" s="218"/>
      <c r="IC155" s="218"/>
      <c r="ID155" s="218"/>
      <c r="IE155" s="218"/>
      <c r="IF155" s="218"/>
      <c r="IG155" s="218"/>
      <c r="IH155" s="218"/>
      <c r="II155" s="218"/>
      <c r="IJ155" s="218"/>
      <c r="IK155" s="218"/>
      <c r="IL155" s="218"/>
      <c r="IM155" s="218"/>
      <c r="IN155" s="218"/>
      <c r="IO155" s="218"/>
      <c r="IP155" s="218"/>
      <c r="IQ155" s="218"/>
      <c r="IR155" s="218"/>
      <c r="IS155" s="218"/>
      <c r="IT155" s="218"/>
      <c r="IU155" s="218"/>
      <c r="IV155" s="218"/>
    </row>
    <row r="156" spans="1:24" s="224" customFormat="1" ht="12.75" customHeight="1">
      <c r="A156" s="221"/>
      <c r="B156" s="222"/>
      <c r="C156" s="222"/>
      <c r="D156" s="222"/>
      <c r="E156" s="223" t="s">
        <v>273</v>
      </c>
      <c r="F156" s="179"/>
      <c r="G156" s="179"/>
      <c r="H156" s="179"/>
      <c r="I156" s="223"/>
      <c r="J156" s="223"/>
      <c r="K156" s="223"/>
      <c r="L156" s="165"/>
      <c r="M156" s="165"/>
      <c r="N156" s="165"/>
      <c r="O156" s="165"/>
      <c r="P156" s="165"/>
      <c r="Q156" s="165"/>
      <c r="R156" s="164"/>
      <c r="S156" s="164"/>
      <c r="T156" s="164"/>
      <c r="U156" s="165"/>
      <c r="V156" s="165"/>
      <c r="W156" s="165"/>
      <c r="X156" s="220"/>
    </row>
    <row r="157" spans="1:24" s="224" customFormat="1" ht="12.75" customHeight="1">
      <c r="A157" s="221">
        <v>3091</v>
      </c>
      <c r="B157" s="222">
        <v>10</v>
      </c>
      <c r="C157" s="222" t="s">
        <v>329</v>
      </c>
      <c r="D157" s="222">
        <v>1</v>
      </c>
      <c r="E157" s="223" t="s">
        <v>437</v>
      </c>
      <c r="F157" s="179">
        <f>G157+H157</f>
        <v>4223.6</v>
      </c>
      <c r="G157" s="179">
        <v>4223.6</v>
      </c>
      <c r="H157" s="179">
        <f>'[1]Лист3'!$N$306</f>
        <v>0</v>
      </c>
      <c r="I157" s="178">
        <f>J157+K157</f>
        <v>0</v>
      </c>
      <c r="J157" s="178">
        <v>0</v>
      </c>
      <c r="K157" s="178">
        <v>0</v>
      </c>
      <c r="L157" s="179">
        <f>M157+N157</f>
        <v>0</v>
      </c>
      <c r="M157" s="179">
        <v>0</v>
      </c>
      <c r="N157" s="179">
        <v>0</v>
      </c>
      <c r="O157" s="179"/>
      <c r="P157" s="179"/>
      <c r="Q157" s="179"/>
      <c r="R157" s="182">
        <f>S157+T157</f>
        <v>0</v>
      </c>
      <c r="S157" s="182">
        <v>0</v>
      </c>
      <c r="T157" s="182">
        <v>0</v>
      </c>
      <c r="U157" s="179">
        <f>V157+W157</f>
        <v>0</v>
      </c>
      <c r="V157" s="179">
        <v>0</v>
      </c>
      <c r="W157" s="179">
        <v>0</v>
      </c>
      <c r="X157" s="220"/>
    </row>
    <row r="158" spans="1:24" s="224" customFormat="1" ht="24.75" customHeight="1">
      <c r="A158" s="221" t="s">
        <v>438</v>
      </c>
      <c r="B158" s="222" t="s">
        <v>439</v>
      </c>
      <c r="C158" s="222" t="s">
        <v>268</v>
      </c>
      <c r="D158" s="222" t="s">
        <v>268</v>
      </c>
      <c r="E158" s="225" t="s">
        <v>440</v>
      </c>
      <c r="F158" s="211" t="str">
        <f>F160</f>
        <v>X</v>
      </c>
      <c r="G158" s="211">
        <f>G160</f>
        <v>40000</v>
      </c>
      <c r="H158" s="211">
        <f>H160</f>
        <v>0</v>
      </c>
      <c r="I158" s="211">
        <f aca="true" t="shared" si="98" ref="I158:N158">I160</f>
        <v>32915.7</v>
      </c>
      <c r="J158" s="211">
        <f t="shared" si="98"/>
        <v>32915.7</v>
      </c>
      <c r="K158" s="211">
        <f t="shared" si="98"/>
        <v>0</v>
      </c>
      <c r="L158" s="211">
        <f t="shared" si="98"/>
        <v>31828.980087307693</v>
      </c>
      <c r="M158" s="211">
        <f t="shared" si="98"/>
        <v>31828.980087307693</v>
      </c>
      <c r="N158" s="211">
        <f t="shared" si="98"/>
        <v>0</v>
      </c>
      <c r="O158" s="211"/>
      <c r="P158" s="211"/>
      <c r="Q158" s="211"/>
      <c r="R158" s="212">
        <f aca="true" t="shared" si="99" ref="R158:W158">R160</f>
        <v>31342.5</v>
      </c>
      <c r="S158" s="212">
        <f t="shared" si="99"/>
        <v>31342.5</v>
      </c>
      <c r="T158" s="212">
        <f t="shared" si="99"/>
        <v>0</v>
      </c>
      <c r="U158" s="211">
        <f t="shared" si="99"/>
        <v>53721.7935</v>
      </c>
      <c r="V158" s="211">
        <f t="shared" si="99"/>
        <v>53721.7935</v>
      </c>
      <c r="W158" s="211">
        <f t="shared" si="99"/>
        <v>0</v>
      </c>
      <c r="X158" s="220"/>
    </row>
    <row r="159" spans="1:24" s="224" customFormat="1" ht="15.75" customHeight="1">
      <c r="A159" s="221"/>
      <c r="B159" s="222"/>
      <c r="C159" s="222"/>
      <c r="D159" s="222"/>
      <c r="E159" s="223" t="s">
        <v>77</v>
      </c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82"/>
      <c r="S159" s="182"/>
      <c r="T159" s="182"/>
      <c r="U159" s="179"/>
      <c r="V159" s="179"/>
      <c r="W159" s="179"/>
      <c r="X159" s="220"/>
    </row>
    <row r="160" spans="1:256" s="219" customFormat="1" ht="29.25" customHeight="1">
      <c r="A160" s="215" t="s">
        <v>441</v>
      </c>
      <c r="B160" s="107" t="s">
        <v>439</v>
      </c>
      <c r="C160" s="107" t="s">
        <v>271</v>
      </c>
      <c r="D160" s="107" t="s">
        <v>268</v>
      </c>
      <c r="E160" s="227" t="s">
        <v>442</v>
      </c>
      <c r="F160" s="211" t="s">
        <v>55</v>
      </c>
      <c r="G160" s="211">
        <f>G162</f>
        <v>40000</v>
      </c>
      <c r="H160" s="211">
        <f>H162</f>
        <v>0</v>
      </c>
      <c r="I160" s="211">
        <f aca="true" t="shared" si="100" ref="I160:N160">I162</f>
        <v>32915.7</v>
      </c>
      <c r="J160" s="211">
        <f t="shared" si="100"/>
        <v>32915.7</v>
      </c>
      <c r="K160" s="211">
        <f t="shared" si="100"/>
        <v>0</v>
      </c>
      <c r="L160" s="211">
        <f t="shared" si="100"/>
        <v>31828.980087307693</v>
      </c>
      <c r="M160" s="211">
        <f t="shared" si="100"/>
        <v>31828.980087307693</v>
      </c>
      <c r="N160" s="211">
        <f t="shared" si="100"/>
        <v>0</v>
      </c>
      <c r="O160" s="211"/>
      <c r="P160" s="211"/>
      <c r="Q160" s="211"/>
      <c r="R160" s="212">
        <f aca="true" t="shared" si="101" ref="R160:W160">R162</f>
        <v>31342.5</v>
      </c>
      <c r="S160" s="212">
        <f t="shared" si="101"/>
        <v>31342.5</v>
      </c>
      <c r="T160" s="212">
        <f t="shared" si="101"/>
        <v>0</v>
      </c>
      <c r="U160" s="211">
        <f t="shared" si="101"/>
        <v>53721.7935</v>
      </c>
      <c r="V160" s="211">
        <f t="shared" si="101"/>
        <v>53721.7935</v>
      </c>
      <c r="W160" s="211">
        <f t="shared" si="101"/>
        <v>0</v>
      </c>
      <c r="X160" s="220"/>
      <c r="Y160" s="218"/>
      <c r="Z160" s="218"/>
      <c r="AA160" s="218"/>
      <c r="AB160" s="218"/>
      <c r="AC160" s="218"/>
      <c r="AD160" s="218"/>
      <c r="AE160" s="218"/>
      <c r="AF160" s="218"/>
      <c r="AG160" s="218"/>
      <c r="AH160" s="218"/>
      <c r="AI160" s="218"/>
      <c r="AJ160" s="218"/>
      <c r="AK160" s="218"/>
      <c r="AL160" s="218"/>
      <c r="AM160" s="218"/>
      <c r="AN160" s="218"/>
      <c r="AO160" s="218"/>
      <c r="AP160" s="218"/>
      <c r="AQ160" s="218"/>
      <c r="AR160" s="218"/>
      <c r="AS160" s="218"/>
      <c r="AT160" s="218"/>
      <c r="AU160" s="218"/>
      <c r="AV160" s="218"/>
      <c r="AW160" s="218"/>
      <c r="AX160" s="218"/>
      <c r="AY160" s="218"/>
      <c r="AZ160" s="218"/>
      <c r="BA160" s="218"/>
      <c r="BB160" s="218"/>
      <c r="BC160" s="218"/>
      <c r="BD160" s="218"/>
      <c r="BE160" s="218"/>
      <c r="BF160" s="218"/>
      <c r="BG160" s="218"/>
      <c r="BH160" s="218"/>
      <c r="BI160" s="218"/>
      <c r="BJ160" s="218"/>
      <c r="BK160" s="218"/>
      <c r="BL160" s="218"/>
      <c r="BM160" s="218"/>
      <c r="BN160" s="218"/>
      <c r="BO160" s="218"/>
      <c r="BP160" s="218"/>
      <c r="BQ160" s="218"/>
      <c r="BR160" s="218"/>
      <c r="BS160" s="218"/>
      <c r="BT160" s="218"/>
      <c r="BU160" s="218"/>
      <c r="BV160" s="218"/>
      <c r="BW160" s="218"/>
      <c r="BX160" s="218"/>
      <c r="BY160" s="218"/>
      <c r="BZ160" s="218"/>
      <c r="CA160" s="218"/>
      <c r="CB160" s="218"/>
      <c r="CC160" s="218"/>
      <c r="CD160" s="218"/>
      <c r="CE160" s="218"/>
      <c r="CF160" s="218"/>
      <c r="CG160" s="218"/>
      <c r="CH160" s="218"/>
      <c r="CI160" s="218"/>
      <c r="CJ160" s="218"/>
      <c r="CK160" s="218"/>
      <c r="CL160" s="218"/>
      <c r="CM160" s="218"/>
      <c r="CN160" s="218"/>
      <c r="CO160" s="218"/>
      <c r="CP160" s="218"/>
      <c r="CQ160" s="218"/>
      <c r="CR160" s="218"/>
      <c r="CS160" s="218"/>
      <c r="CT160" s="218"/>
      <c r="CU160" s="218"/>
      <c r="CV160" s="218"/>
      <c r="CW160" s="218"/>
      <c r="CX160" s="218"/>
      <c r="CY160" s="218"/>
      <c r="CZ160" s="218"/>
      <c r="DA160" s="218"/>
      <c r="DB160" s="218"/>
      <c r="DC160" s="218"/>
      <c r="DD160" s="218"/>
      <c r="DE160" s="218"/>
      <c r="DF160" s="218"/>
      <c r="DG160" s="218"/>
      <c r="DH160" s="218"/>
      <c r="DI160" s="218"/>
      <c r="DJ160" s="218"/>
      <c r="DK160" s="218"/>
      <c r="DL160" s="218"/>
      <c r="DM160" s="218"/>
      <c r="DN160" s="218"/>
      <c r="DO160" s="218"/>
      <c r="DP160" s="218"/>
      <c r="DQ160" s="218"/>
      <c r="DR160" s="218"/>
      <c r="DS160" s="218"/>
      <c r="DT160" s="218"/>
      <c r="DU160" s="218"/>
      <c r="DV160" s="218"/>
      <c r="DW160" s="218"/>
      <c r="DX160" s="218"/>
      <c r="DY160" s="218"/>
      <c r="DZ160" s="218"/>
      <c r="EA160" s="218"/>
      <c r="EB160" s="218"/>
      <c r="EC160" s="218"/>
      <c r="ED160" s="218"/>
      <c r="EE160" s="218"/>
      <c r="EF160" s="218"/>
      <c r="EG160" s="218"/>
      <c r="EH160" s="218"/>
      <c r="EI160" s="218"/>
      <c r="EJ160" s="218"/>
      <c r="EK160" s="218"/>
      <c r="EL160" s="218"/>
      <c r="EM160" s="218"/>
      <c r="EN160" s="218"/>
      <c r="EO160" s="218"/>
      <c r="EP160" s="218"/>
      <c r="EQ160" s="218"/>
      <c r="ER160" s="218"/>
      <c r="ES160" s="218"/>
      <c r="ET160" s="218"/>
      <c r="EU160" s="218"/>
      <c r="EV160" s="218"/>
      <c r="EW160" s="218"/>
      <c r="EX160" s="218"/>
      <c r="EY160" s="218"/>
      <c r="EZ160" s="218"/>
      <c r="FA160" s="218"/>
      <c r="FB160" s="218"/>
      <c r="FC160" s="218"/>
      <c r="FD160" s="218"/>
      <c r="FE160" s="218"/>
      <c r="FF160" s="218"/>
      <c r="FG160" s="218"/>
      <c r="FH160" s="218"/>
      <c r="FI160" s="218"/>
      <c r="FJ160" s="218"/>
      <c r="FK160" s="218"/>
      <c r="FL160" s="218"/>
      <c r="FM160" s="218"/>
      <c r="FN160" s="218"/>
      <c r="FO160" s="218"/>
      <c r="FP160" s="218"/>
      <c r="FQ160" s="218"/>
      <c r="FR160" s="218"/>
      <c r="FS160" s="218"/>
      <c r="FT160" s="218"/>
      <c r="FU160" s="218"/>
      <c r="FV160" s="218"/>
      <c r="FW160" s="218"/>
      <c r="FX160" s="218"/>
      <c r="FY160" s="218"/>
      <c r="FZ160" s="218"/>
      <c r="GA160" s="218"/>
      <c r="GB160" s="218"/>
      <c r="GC160" s="218"/>
      <c r="GD160" s="218"/>
      <c r="GE160" s="218"/>
      <c r="GF160" s="218"/>
      <c r="GG160" s="218"/>
      <c r="GH160" s="218"/>
      <c r="GI160" s="218"/>
      <c r="GJ160" s="218"/>
      <c r="GK160" s="218"/>
      <c r="GL160" s="218"/>
      <c r="GM160" s="218"/>
      <c r="GN160" s="218"/>
      <c r="GO160" s="218"/>
      <c r="GP160" s="218"/>
      <c r="GQ160" s="218"/>
      <c r="GR160" s="218"/>
      <c r="GS160" s="218"/>
      <c r="GT160" s="218"/>
      <c r="GU160" s="218"/>
      <c r="GV160" s="218"/>
      <c r="GW160" s="218"/>
      <c r="GX160" s="218"/>
      <c r="GY160" s="218"/>
      <c r="GZ160" s="218"/>
      <c r="HA160" s="218"/>
      <c r="HB160" s="218"/>
      <c r="HC160" s="218"/>
      <c r="HD160" s="218"/>
      <c r="HE160" s="218"/>
      <c r="HF160" s="218"/>
      <c r="HG160" s="218"/>
      <c r="HH160" s="218"/>
      <c r="HI160" s="218"/>
      <c r="HJ160" s="218"/>
      <c r="HK160" s="218"/>
      <c r="HL160" s="218"/>
      <c r="HM160" s="218"/>
      <c r="HN160" s="218"/>
      <c r="HO160" s="218"/>
      <c r="HP160" s="218"/>
      <c r="HQ160" s="218"/>
      <c r="HR160" s="218"/>
      <c r="HS160" s="218"/>
      <c r="HT160" s="218"/>
      <c r="HU160" s="218"/>
      <c r="HV160" s="218"/>
      <c r="HW160" s="218"/>
      <c r="HX160" s="218"/>
      <c r="HY160" s="218"/>
      <c r="HZ160" s="218"/>
      <c r="IA160" s="218"/>
      <c r="IB160" s="218"/>
      <c r="IC160" s="218"/>
      <c r="ID160" s="218"/>
      <c r="IE160" s="218"/>
      <c r="IF160" s="218"/>
      <c r="IG160" s="218"/>
      <c r="IH160" s="218"/>
      <c r="II160" s="218"/>
      <c r="IJ160" s="218"/>
      <c r="IK160" s="218"/>
      <c r="IL160" s="218"/>
      <c r="IM160" s="218"/>
      <c r="IN160" s="218"/>
      <c r="IO160" s="218"/>
      <c r="IP160" s="218"/>
      <c r="IQ160" s="218"/>
      <c r="IR160" s="218"/>
      <c r="IS160" s="218"/>
      <c r="IT160" s="218"/>
      <c r="IU160" s="218"/>
      <c r="IV160" s="218"/>
    </row>
    <row r="161" spans="1:24" s="224" customFormat="1" ht="18.75" customHeight="1">
      <c r="A161" s="221"/>
      <c r="B161" s="222"/>
      <c r="C161" s="222"/>
      <c r="D161" s="222"/>
      <c r="E161" s="223" t="s">
        <v>273</v>
      </c>
      <c r="F161" s="179"/>
      <c r="G161" s="179"/>
      <c r="H161" s="179"/>
      <c r="I161" s="223"/>
      <c r="J161" s="223"/>
      <c r="K161" s="223"/>
      <c r="L161" s="165"/>
      <c r="M161" s="165"/>
      <c r="N161" s="165"/>
      <c r="O161" s="165"/>
      <c r="P161" s="165"/>
      <c r="Q161" s="165"/>
      <c r="R161" s="164"/>
      <c r="S161" s="164"/>
      <c r="T161" s="164"/>
      <c r="U161" s="165"/>
      <c r="V161" s="165"/>
      <c r="W161" s="165"/>
      <c r="X161" s="220"/>
    </row>
    <row r="162" spans="1:24" s="224" customFormat="1" ht="23.25" customHeight="1" thickBot="1">
      <c r="A162" s="241" t="s">
        <v>443</v>
      </c>
      <c r="B162" s="242" t="s">
        <v>439</v>
      </c>
      <c r="C162" s="242" t="s">
        <v>271</v>
      </c>
      <c r="D162" s="242" t="s">
        <v>295</v>
      </c>
      <c r="E162" s="243" t="s">
        <v>444</v>
      </c>
      <c r="F162" s="179" t="s">
        <v>55</v>
      </c>
      <c r="G162" s="179">
        <v>40000</v>
      </c>
      <c r="H162" s="179">
        <f>'[1]Лист3'!$M$312</f>
        <v>0</v>
      </c>
      <c r="I162" s="92">
        <f>J162+K162</f>
        <v>32915.7</v>
      </c>
      <c r="J162" s="92">
        <v>32915.7</v>
      </c>
      <c r="K162" s="92">
        <v>0</v>
      </c>
      <c r="L162" s="179">
        <f>M162+N162</f>
        <v>31828.980087307693</v>
      </c>
      <c r="M162" s="179">
        <f>'[3]բյուջե 2023-ծախս'!$Y$56/1000</f>
        <v>31828.980087307693</v>
      </c>
      <c r="N162" s="179">
        <v>0</v>
      </c>
      <c r="O162" s="179"/>
      <c r="P162" s="179"/>
      <c r="Q162" s="179"/>
      <c r="R162" s="182">
        <f>S162+T162</f>
        <v>31342.5</v>
      </c>
      <c r="S162" s="182">
        <v>31342.5</v>
      </c>
      <c r="T162" s="182">
        <v>0</v>
      </c>
      <c r="U162" s="179">
        <f>V162+W162</f>
        <v>53721.7935</v>
      </c>
      <c r="V162" s="179">
        <f>8!W635</f>
        <v>53721.7935</v>
      </c>
      <c r="W162" s="179">
        <v>0</v>
      </c>
      <c r="X162" s="244"/>
    </row>
    <row r="163" spans="1:24" s="224" customFormat="1" ht="10.5">
      <c r="A163" s="245"/>
      <c r="B163" s="245"/>
      <c r="C163" s="245"/>
      <c r="D163" s="245"/>
      <c r="E163" s="246"/>
      <c r="F163" s="246"/>
      <c r="G163" s="246"/>
      <c r="H163" s="246"/>
      <c r="I163" s="246"/>
      <c r="J163" s="246"/>
      <c r="K163" s="246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247"/>
    </row>
    <row r="164" spans="1:24" s="224" customFormat="1" ht="10.5">
      <c r="A164" s="245"/>
      <c r="B164" s="245"/>
      <c r="C164" s="245"/>
      <c r="D164" s="245"/>
      <c r="E164" s="246"/>
      <c r="F164" s="246"/>
      <c r="G164" s="246"/>
      <c r="H164" s="246"/>
      <c r="I164" s="246"/>
      <c r="J164" s="246"/>
      <c r="K164" s="246"/>
      <c r="L164" s="198"/>
      <c r="M164" s="198"/>
      <c r="N164" s="198"/>
      <c r="O164" s="198"/>
      <c r="P164" s="198"/>
      <c r="Q164" s="198"/>
      <c r="R164" s="198"/>
      <c r="S164" s="198"/>
      <c r="T164" s="198"/>
      <c r="U164" s="198"/>
      <c r="V164" s="198"/>
      <c r="W164" s="198"/>
      <c r="X164" s="247"/>
    </row>
    <row r="165" spans="1:24" s="224" customFormat="1" ht="10.5">
      <c r="A165" s="245"/>
      <c r="B165" s="245"/>
      <c r="C165" s="245"/>
      <c r="D165" s="245"/>
      <c r="E165" s="246"/>
      <c r="F165" s="246"/>
      <c r="G165" s="246"/>
      <c r="H165" s="246"/>
      <c r="I165" s="246"/>
      <c r="J165" s="246"/>
      <c r="K165" s="246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198"/>
      <c r="X165" s="247"/>
    </row>
    <row r="166" spans="1:24" s="224" customFormat="1" ht="10.5">
      <c r="A166" s="245"/>
      <c r="B166" s="245"/>
      <c r="C166" s="245"/>
      <c r="D166" s="245"/>
      <c r="E166" s="246"/>
      <c r="F166" s="246"/>
      <c r="G166" s="246"/>
      <c r="H166" s="246"/>
      <c r="I166" s="246"/>
      <c r="J166" s="246"/>
      <c r="K166" s="246"/>
      <c r="L166" s="198"/>
      <c r="M166" s="198"/>
      <c r="N166" s="198"/>
      <c r="O166" s="198"/>
      <c r="P166" s="198"/>
      <c r="Q166" s="198"/>
      <c r="R166" s="198"/>
      <c r="S166" s="198"/>
      <c r="T166" s="198"/>
      <c r="U166" s="198"/>
      <c r="V166" s="198"/>
      <c r="W166" s="198"/>
      <c r="X166" s="247"/>
    </row>
    <row r="167" spans="1:24" s="224" customFormat="1" ht="10.5">
      <c r="A167" s="245"/>
      <c r="B167" s="245"/>
      <c r="C167" s="245"/>
      <c r="D167" s="245"/>
      <c r="E167" s="246"/>
      <c r="F167" s="246"/>
      <c r="G167" s="246"/>
      <c r="H167" s="246"/>
      <c r="I167" s="246"/>
      <c r="J167" s="246"/>
      <c r="K167" s="246"/>
      <c r="L167" s="198"/>
      <c r="M167" s="198"/>
      <c r="N167" s="198"/>
      <c r="O167" s="198"/>
      <c r="P167" s="198"/>
      <c r="Q167" s="198"/>
      <c r="R167" s="198"/>
      <c r="S167" s="198"/>
      <c r="T167" s="198"/>
      <c r="U167" s="198"/>
      <c r="V167" s="198"/>
      <c r="W167" s="198"/>
      <c r="X167" s="247"/>
    </row>
    <row r="168" spans="1:24" s="224" customFormat="1" ht="10.5">
      <c r="A168" s="245"/>
      <c r="B168" s="245"/>
      <c r="C168" s="245"/>
      <c r="D168" s="245"/>
      <c r="E168" s="246"/>
      <c r="F168" s="246"/>
      <c r="G168" s="246"/>
      <c r="H168" s="246"/>
      <c r="I168" s="246"/>
      <c r="J168" s="246"/>
      <c r="K168" s="246"/>
      <c r="L168" s="198"/>
      <c r="M168" s="198"/>
      <c r="N168" s="198"/>
      <c r="O168" s="198"/>
      <c r="P168" s="198"/>
      <c r="Q168" s="198"/>
      <c r="R168" s="198"/>
      <c r="S168" s="198"/>
      <c r="T168" s="198"/>
      <c r="U168" s="198"/>
      <c r="V168" s="198"/>
      <c r="W168" s="198"/>
      <c r="X168" s="247"/>
    </row>
    <row r="169" spans="1:24" s="224" customFormat="1" ht="10.5">
      <c r="A169" s="245"/>
      <c r="B169" s="245"/>
      <c r="C169" s="245"/>
      <c r="D169" s="245"/>
      <c r="E169" s="246"/>
      <c r="F169" s="246"/>
      <c r="G169" s="246"/>
      <c r="H169" s="246"/>
      <c r="I169" s="246"/>
      <c r="J169" s="246"/>
      <c r="K169" s="246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247"/>
    </row>
    <row r="170" spans="1:24" s="224" customFormat="1" ht="10.5">
      <c r="A170" s="245"/>
      <c r="B170" s="245"/>
      <c r="C170" s="245"/>
      <c r="D170" s="245"/>
      <c r="E170" s="246"/>
      <c r="F170" s="246"/>
      <c r="G170" s="246"/>
      <c r="H170" s="246"/>
      <c r="I170" s="246"/>
      <c r="J170" s="246"/>
      <c r="K170" s="246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  <c r="W170" s="198"/>
      <c r="X170" s="247"/>
    </row>
    <row r="171" spans="1:24" s="224" customFormat="1" ht="10.5">
      <c r="A171" s="245"/>
      <c r="B171" s="245"/>
      <c r="C171" s="245"/>
      <c r="D171" s="245"/>
      <c r="E171" s="246"/>
      <c r="F171" s="246"/>
      <c r="G171" s="246"/>
      <c r="H171" s="246"/>
      <c r="I171" s="246"/>
      <c r="J171" s="246"/>
      <c r="K171" s="246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247"/>
    </row>
    <row r="172" spans="1:24" s="224" customFormat="1" ht="10.5">
      <c r="A172" s="245"/>
      <c r="B172" s="245"/>
      <c r="C172" s="245"/>
      <c r="D172" s="245"/>
      <c r="E172" s="246"/>
      <c r="F172" s="246"/>
      <c r="G172" s="246"/>
      <c r="H172" s="246"/>
      <c r="I172" s="246"/>
      <c r="J172" s="246"/>
      <c r="K172" s="246"/>
      <c r="L172" s="198"/>
      <c r="M172" s="198"/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247"/>
    </row>
    <row r="173" spans="1:24" s="224" customFormat="1" ht="10.5">
      <c r="A173" s="245"/>
      <c r="B173" s="245"/>
      <c r="C173" s="245"/>
      <c r="D173" s="245"/>
      <c r="E173" s="246"/>
      <c r="F173" s="246"/>
      <c r="G173" s="246"/>
      <c r="H173" s="246"/>
      <c r="I173" s="246"/>
      <c r="J173" s="246"/>
      <c r="K173" s="246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  <c r="V173" s="198"/>
      <c r="W173" s="198"/>
      <c r="X173" s="247"/>
    </row>
    <row r="174" spans="1:24" s="224" customFormat="1" ht="10.5">
      <c r="A174" s="245"/>
      <c r="B174" s="245"/>
      <c r="C174" s="245"/>
      <c r="D174" s="245"/>
      <c r="E174" s="246"/>
      <c r="F174" s="246"/>
      <c r="G174" s="246"/>
      <c r="H174" s="246"/>
      <c r="I174" s="246"/>
      <c r="J174" s="246"/>
      <c r="K174" s="246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247"/>
    </row>
    <row r="175" spans="1:24" s="224" customFormat="1" ht="10.5">
      <c r="A175" s="245"/>
      <c r="B175" s="245"/>
      <c r="C175" s="245"/>
      <c r="D175" s="245"/>
      <c r="E175" s="246"/>
      <c r="F175" s="246"/>
      <c r="G175" s="246"/>
      <c r="H175" s="246"/>
      <c r="I175" s="246"/>
      <c r="J175" s="246"/>
      <c r="K175" s="246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247"/>
    </row>
    <row r="176" spans="1:24" s="224" customFormat="1" ht="10.5">
      <c r="A176" s="245"/>
      <c r="B176" s="245"/>
      <c r="C176" s="245"/>
      <c r="D176" s="245"/>
      <c r="E176" s="246"/>
      <c r="F176" s="246"/>
      <c r="G176" s="246"/>
      <c r="H176" s="246"/>
      <c r="I176" s="246"/>
      <c r="J176" s="246"/>
      <c r="K176" s="246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247"/>
    </row>
    <row r="177" spans="1:24" s="224" customFormat="1" ht="10.5">
      <c r="A177" s="245"/>
      <c r="B177" s="245"/>
      <c r="C177" s="245"/>
      <c r="D177" s="245"/>
      <c r="E177" s="246"/>
      <c r="F177" s="246"/>
      <c r="G177" s="246"/>
      <c r="H177" s="246"/>
      <c r="I177" s="246"/>
      <c r="J177" s="246"/>
      <c r="K177" s="246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247"/>
    </row>
    <row r="178" spans="1:24" s="224" customFormat="1" ht="10.5">
      <c r="A178" s="245"/>
      <c r="B178" s="245"/>
      <c r="C178" s="245"/>
      <c r="D178" s="245"/>
      <c r="E178" s="246"/>
      <c r="F178" s="246"/>
      <c r="G178" s="246"/>
      <c r="H178" s="246"/>
      <c r="I178" s="246"/>
      <c r="J178" s="246"/>
      <c r="K178" s="246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247"/>
    </row>
    <row r="179" spans="1:24" s="224" customFormat="1" ht="10.5">
      <c r="A179" s="245"/>
      <c r="B179" s="245"/>
      <c r="C179" s="245"/>
      <c r="D179" s="245"/>
      <c r="E179" s="246"/>
      <c r="F179" s="246"/>
      <c r="G179" s="246"/>
      <c r="H179" s="246"/>
      <c r="I179" s="246"/>
      <c r="J179" s="246"/>
      <c r="K179" s="246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247"/>
    </row>
    <row r="180" spans="1:24" s="224" customFormat="1" ht="10.5">
      <c r="A180" s="245"/>
      <c r="B180" s="245"/>
      <c r="C180" s="245"/>
      <c r="D180" s="245"/>
      <c r="E180" s="246"/>
      <c r="F180" s="246"/>
      <c r="G180" s="246"/>
      <c r="H180" s="246"/>
      <c r="I180" s="246"/>
      <c r="J180" s="246"/>
      <c r="K180" s="246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247"/>
    </row>
    <row r="181" spans="1:24" s="224" customFormat="1" ht="10.5">
      <c r="A181" s="245"/>
      <c r="B181" s="245"/>
      <c r="C181" s="245"/>
      <c r="D181" s="245"/>
      <c r="E181" s="246"/>
      <c r="F181" s="246"/>
      <c r="G181" s="246"/>
      <c r="H181" s="246"/>
      <c r="I181" s="246"/>
      <c r="J181" s="246"/>
      <c r="K181" s="246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  <c r="V181" s="198"/>
      <c r="W181" s="198"/>
      <c r="X181" s="247"/>
    </row>
    <row r="182" spans="1:24" s="224" customFormat="1" ht="10.5">
      <c r="A182" s="245"/>
      <c r="B182" s="245"/>
      <c r="C182" s="245"/>
      <c r="D182" s="245"/>
      <c r="E182" s="246"/>
      <c r="F182" s="246"/>
      <c r="G182" s="246"/>
      <c r="H182" s="246"/>
      <c r="I182" s="246"/>
      <c r="J182" s="246"/>
      <c r="K182" s="246"/>
      <c r="L182" s="198"/>
      <c r="M182" s="198"/>
      <c r="N182" s="198"/>
      <c r="O182" s="198"/>
      <c r="P182" s="198"/>
      <c r="Q182" s="198"/>
      <c r="R182" s="198"/>
      <c r="S182" s="198"/>
      <c r="T182" s="198"/>
      <c r="U182" s="198"/>
      <c r="V182" s="198"/>
      <c r="W182" s="198"/>
      <c r="X182" s="247"/>
    </row>
    <row r="183" spans="1:24" s="224" customFormat="1" ht="10.5">
      <c r="A183" s="245"/>
      <c r="B183" s="245"/>
      <c r="C183" s="245"/>
      <c r="D183" s="245"/>
      <c r="E183" s="246"/>
      <c r="F183" s="246"/>
      <c r="G183" s="246"/>
      <c r="H183" s="246"/>
      <c r="I183" s="246"/>
      <c r="J183" s="246"/>
      <c r="K183" s="246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247"/>
    </row>
    <row r="184" spans="1:24" s="224" customFormat="1" ht="10.5">
      <c r="A184" s="245"/>
      <c r="B184" s="245"/>
      <c r="C184" s="245"/>
      <c r="D184" s="245"/>
      <c r="E184" s="246"/>
      <c r="F184" s="246"/>
      <c r="G184" s="246"/>
      <c r="H184" s="246"/>
      <c r="I184" s="246"/>
      <c r="J184" s="246"/>
      <c r="K184" s="246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98"/>
      <c r="W184" s="198"/>
      <c r="X184" s="247"/>
    </row>
    <row r="185" spans="1:24" s="224" customFormat="1" ht="10.5">
      <c r="A185" s="245"/>
      <c r="B185" s="245"/>
      <c r="C185" s="245"/>
      <c r="D185" s="245"/>
      <c r="E185" s="246"/>
      <c r="F185" s="246"/>
      <c r="G185" s="246"/>
      <c r="H185" s="246"/>
      <c r="I185" s="246"/>
      <c r="J185" s="246"/>
      <c r="K185" s="246"/>
      <c r="L185" s="198"/>
      <c r="M185" s="198"/>
      <c r="N185" s="198"/>
      <c r="O185" s="198"/>
      <c r="P185" s="198"/>
      <c r="Q185" s="198"/>
      <c r="R185" s="198"/>
      <c r="S185" s="198"/>
      <c r="T185" s="198"/>
      <c r="U185" s="198"/>
      <c r="V185" s="198"/>
      <c r="W185" s="198"/>
      <c r="X185" s="247"/>
    </row>
    <row r="186" spans="1:24" s="224" customFormat="1" ht="10.5">
      <c r="A186" s="245"/>
      <c r="B186" s="245"/>
      <c r="C186" s="245"/>
      <c r="D186" s="245"/>
      <c r="E186" s="246"/>
      <c r="F186" s="246"/>
      <c r="G186" s="246"/>
      <c r="H186" s="246"/>
      <c r="I186" s="246"/>
      <c r="J186" s="246"/>
      <c r="K186" s="246"/>
      <c r="L186" s="198"/>
      <c r="M186" s="198"/>
      <c r="N186" s="198"/>
      <c r="O186" s="198"/>
      <c r="P186" s="198"/>
      <c r="Q186" s="198"/>
      <c r="R186" s="198"/>
      <c r="S186" s="198"/>
      <c r="T186" s="198"/>
      <c r="U186" s="198"/>
      <c r="V186" s="198"/>
      <c r="W186" s="198"/>
      <c r="X186" s="247"/>
    </row>
    <row r="187" spans="1:24" s="224" customFormat="1" ht="10.5">
      <c r="A187" s="245"/>
      <c r="B187" s="245"/>
      <c r="C187" s="245"/>
      <c r="D187" s="245"/>
      <c r="E187" s="246"/>
      <c r="F187" s="246"/>
      <c r="G187" s="246"/>
      <c r="H187" s="246"/>
      <c r="I187" s="246"/>
      <c r="J187" s="246"/>
      <c r="K187" s="246"/>
      <c r="L187" s="198"/>
      <c r="M187" s="198"/>
      <c r="N187" s="198"/>
      <c r="O187" s="198"/>
      <c r="P187" s="198"/>
      <c r="Q187" s="198"/>
      <c r="R187" s="198"/>
      <c r="S187" s="198"/>
      <c r="T187" s="198"/>
      <c r="U187" s="198"/>
      <c r="V187" s="198"/>
      <c r="W187" s="198"/>
      <c r="X187" s="247"/>
    </row>
    <row r="188" spans="1:24" s="224" customFormat="1" ht="10.5">
      <c r="A188" s="245"/>
      <c r="B188" s="245"/>
      <c r="C188" s="245"/>
      <c r="D188" s="245"/>
      <c r="E188" s="246"/>
      <c r="F188" s="246"/>
      <c r="G188" s="246"/>
      <c r="H188" s="246"/>
      <c r="I188" s="246"/>
      <c r="J188" s="246"/>
      <c r="K188" s="246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  <c r="X188" s="247"/>
    </row>
    <row r="189" spans="1:24" s="224" customFormat="1" ht="10.5">
      <c r="A189" s="245"/>
      <c r="B189" s="245"/>
      <c r="C189" s="245"/>
      <c r="D189" s="245"/>
      <c r="E189" s="246"/>
      <c r="F189" s="246"/>
      <c r="G189" s="246"/>
      <c r="H189" s="246"/>
      <c r="I189" s="246"/>
      <c r="J189" s="246"/>
      <c r="K189" s="246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247"/>
    </row>
    <row r="190" spans="1:24" s="224" customFormat="1" ht="10.5">
      <c r="A190" s="245"/>
      <c r="B190" s="245"/>
      <c r="C190" s="245"/>
      <c r="D190" s="245"/>
      <c r="E190" s="246"/>
      <c r="F190" s="246"/>
      <c r="G190" s="246"/>
      <c r="H190" s="246"/>
      <c r="I190" s="246"/>
      <c r="J190" s="246"/>
      <c r="K190" s="246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247"/>
    </row>
    <row r="191" spans="1:24" s="224" customFormat="1" ht="10.5">
      <c r="A191" s="245"/>
      <c r="B191" s="245"/>
      <c r="C191" s="245"/>
      <c r="D191" s="245"/>
      <c r="E191" s="246"/>
      <c r="F191" s="246"/>
      <c r="G191" s="246"/>
      <c r="H191" s="246"/>
      <c r="I191" s="246"/>
      <c r="J191" s="246"/>
      <c r="K191" s="246"/>
      <c r="L191" s="198"/>
      <c r="M191" s="198"/>
      <c r="N191" s="198"/>
      <c r="O191" s="198"/>
      <c r="P191" s="198"/>
      <c r="Q191" s="198"/>
      <c r="R191" s="198"/>
      <c r="S191" s="198"/>
      <c r="T191" s="198"/>
      <c r="U191" s="198"/>
      <c r="V191" s="198"/>
      <c r="W191" s="198"/>
      <c r="X191" s="247"/>
    </row>
    <row r="192" spans="1:24" s="224" customFormat="1" ht="10.5">
      <c r="A192" s="245"/>
      <c r="B192" s="245"/>
      <c r="C192" s="245"/>
      <c r="D192" s="245"/>
      <c r="E192" s="246"/>
      <c r="F192" s="246"/>
      <c r="G192" s="246"/>
      <c r="H192" s="246"/>
      <c r="I192" s="246"/>
      <c r="J192" s="246"/>
      <c r="K192" s="246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247"/>
    </row>
    <row r="193" spans="1:24" s="224" customFormat="1" ht="10.5">
      <c r="A193" s="245"/>
      <c r="B193" s="245"/>
      <c r="C193" s="245"/>
      <c r="D193" s="245"/>
      <c r="E193" s="246"/>
      <c r="F193" s="246"/>
      <c r="G193" s="246"/>
      <c r="H193" s="246"/>
      <c r="I193" s="246"/>
      <c r="J193" s="246"/>
      <c r="K193" s="246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198"/>
      <c r="X193" s="247"/>
    </row>
    <row r="194" spans="1:24" s="224" customFormat="1" ht="10.5">
      <c r="A194" s="245"/>
      <c r="B194" s="245"/>
      <c r="C194" s="245"/>
      <c r="D194" s="245"/>
      <c r="E194" s="246"/>
      <c r="F194" s="246"/>
      <c r="G194" s="246"/>
      <c r="H194" s="246"/>
      <c r="I194" s="246"/>
      <c r="J194" s="246"/>
      <c r="K194" s="246"/>
      <c r="L194" s="198"/>
      <c r="M194" s="198"/>
      <c r="N194" s="198"/>
      <c r="O194" s="198"/>
      <c r="P194" s="198"/>
      <c r="Q194" s="198"/>
      <c r="R194" s="198"/>
      <c r="S194" s="198"/>
      <c r="T194" s="198"/>
      <c r="U194" s="198"/>
      <c r="V194" s="198"/>
      <c r="W194" s="198"/>
      <c r="X194" s="247"/>
    </row>
    <row r="195" spans="1:24" s="224" customFormat="1" ht="10.5">
      <c r="A195" s="245"/>
      <c r="B195" s="245"/>
      <c r="C195" s="245"/>
      <c r="D195" s="245"/>
      <c r="E195" s="246"/>
      <c r="F195" s="246"/>
      <c r="G195" s="246"/>
      <c r="H195" s="246"/>
      <c r="I195" s="246"/>
      <c r="J195" s="246"/>
      <c r="K195" s="246"/>
      <c r="L195" s="198"/>
      <c r="M195" s="198"/>
      <c r="N195" s="198"/>
      <c r="O195" s="198"/>
      <c r="P195" s="198"/>
      <c r="Q195" s="198"/>
      <c r="R195" s="198"/>
      <c r="S195" s="198"/>
      <c r="T195" s="198"/>
      <c r="U195" s="198"/>
      <c r="V195" s="198"/>
      <c r="W195" s="198"/>
      <c r="X195" s="247"/>
    </row>
    <row r="196" spans="1:24" s="224" customFormat="1" ht="10.5">
      <c r="A196" s="245"/>
      <c r="B196" s="245"/>
      <c r="C196" s="245"/>
      <c r="D196" s="245"/>
      <c r="E196" s="246"/>
      <c r="F196" s="246"/>
      <c r="G196" s="246"/>
      <c r="H196" s="246"/>
      <c r="I196" s="246"/>
      <c r="J196" s="246"/>
      <c r="K196" s="246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247"/>
    </row>
    <row r="197" spans="1:24" s="224" customFormat="1" ht="10.5">
      <c r="A197" s="245"/>
      <c r="B197" s="245"/>
      <c r="C197" s="245"/>
      <c r="D197" s="245"/>
      <c r="E197" s="246"/>
      <c r="F197" s="246"/>
      <c r="G197" s="246"/>
      <c r="H197" s="246"/>
      <c r="I197" s="246"/>
      <c r="J197" s="246"/>
      <c r="K197" s="246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247"/>
    </row>
    <row r="198" spans="1:24" s="224" customFormat="1" ht="10.5">
      <c r="A198" s="245"/>
      <c r="B198" s="245"/>
      <c r="C198" s="245"/>
      <c r="D198" s="245"/>
      <c r="E198" s="246"/>
      <c r="F198" s="246"/>
      <c r="G198" s="246"/>
      <c r="H198" s="246"/>
      <c r="I198" s="246"/>
      <c r="J198" s="246"/>
      <c r="K198" s="246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247"/>
    </row>
    <row r="199" spans="1:24" s="224" customFormat="1" ht="10.5">
      <c r="A199" s="245"/>
      <c r="B199" s="245"/>
      <c r="C199" s="245"/>
      <c r="D199" s="245"/>
      <c r="E199" s="246"/>
      <c r="F199" s="246"/>
      <c r="G199" s="246"/>
      <c r="H199" s="246"/>
      <c r="I199" s="246"/>
      <c r="J199" s="246"/>
      <c r="K199" s="246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  <c r="V199" s="198"/>
      <c r="W199" s="198"/>
      <c r="X199" s="247"/>
    </row>
    <row r="200" spans="1:24" s="224" customFormat="1" ht="10.5">
      <c r="A200" s="245"/>
      <c r="B200" s="245"/>
      <c r="C200" s="245"/>
      <c r="D200" s="245"/>
      <c r="E200" s="246"/>
      <c r="F200" s="246"/>
      <c r="G200" s="246"/>
      <c r="H200" s="246"/>
      <c r="I200" s="246"/>
      <c r="J200" s="246"/>
      <c r="K200" s="246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  <c r="V200" s="198"/>
      <c r="W200" s="198"/>
      <c r="X200" s="247"/>
    </row>
    <row r="201" spans="1:24" s="224" customFormat="1" ht="10.5">
      <c r="A201" s="245"/>
      <c r="B201" s="245"/>
      <c r="C201" s="245"/>
      <c r="D201" s="245"/>
      <c r="E201" s="246"/>
      <c r="F201" s="246"/>
      <c r="G201" s="246"/>
      <c r="H201" s="246"/>
      <c r="I201" s="246"/>
      <c r="J201" s="246"/>
      <c r="K201" s="246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  <c r="W201" s="198"/>
      <c r="X201" s="247"/>
    </row>
    <row r="202" spans="1:24" s="224" customFormat="1" ht="10.5">
      <c r="A202" s="245"/>
      <c r="B202" s="245"/>
      <c r="C202" s="245"/>
      <c r="D202" s="245"/>
      <c r="E202" s="246"/>
      <c r="F202" s="246"/>
      <c r="G202" s="246"/>
      <c r="H202" s="246"/>
      <c r="I202" s="246"/>
      <c r="J202" s="246"/>
      <c r="K202" s="246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247"/>
    </row>
    <row r="203" spans="1:24" s="224" customFormat="1" ht="10.5">
      <c r="A203" s="245"/>
      <c r="B203" s="245"/>
      <c r="C203" s="245"/>
      <c r="D203" s="245"/>
      <c r="E203" s="246"/>
      <c r="F203" s="246"/>
      <c r="G203" s="246"/>
      <c r="H203" s="246"/>
      <c r="I203" s="246"/>
      <c r="J203" s="246"/>
      <c r="K203" s="246"/>
      <c r="L203" s="198"/>
      <c r="M203" s="198"/>
      <c r="N203" s="198"/>
      <c r="O203" s="198"/>
      <c r="P203" s="198"/>
      <c r="Q203" s="198"/>
      <c r="R203" s="198"/>
      <c r="S203" s="198"/>
      <c r="T203" s="198"/>
      <c r="U203" s="198"/>
      <c r="V203" s="198"/>
      <c r="W203" s="198"/>
      <c r="X203" s="247"/>
    </row>
    <row r="204" spans="1:24" s="224" customFormat="1" ht="10.5">
      <c r="A204" s="245"/>
      <c r="B204" s="245"/>
      <c r="C204" s="245"/>
      <c r="D204" s="245"/>
      <c r="E204" s="246"/>
      <c r="F204" s="246"/>
      <c r="G204" s="246"/>
      <c r="H204" s="246"/>
      <c r="I204" s="246"/>
      <c r="J204" s="246"/>
      <c r="K204" s="246"/>
      <c r="L204" s="198"/>
      <c r="M204" s="198"/>
      <c r="N204" s="198"/>
      <c r="O204" s="198"/>
      <c r="P204" s="198"/>
      <c r="Q204" s="198"/>
      <c r="R204" s="198"/>
      <c r="S204" s="198"/>
      <c r="T204" s="198"/>
      <c r="U204" s="198"/>
      <c r="V204" s="198"/>
      <c r="W204" s="198"/>
      <c r="X204" s="247"/>
    </row>
    <row r="205" spans="1:24" s="224" customFormat="1" ht="10.5">
      <c r="A205" s="245"/>
      <c r="B205" s="245"/>
      <c r="C205" s="245"/>
      <c r="D205" s="245"/>
      <c r="E205" s="246"/>
      <c r="F205" s="246"/>
      <c r="G205" s="246"/>
      <c r="H205" s="246"/>
      <c r="I205" s="246"/>
      <c r="J205" s="246"/>
      <c r="K205" s="246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198"/>
      <c r="X205" s="247"/>
    </row>
    <row r="206" spans="1:24" s="224" customFormat="1" ht="10.5">
      <c r="A206" s="245"/>
      <c r="B206" s="245"/>
      <c r="C206" s="245"/>
      <c r="D206" s="245"/>
      <c r="E206" s="246"/>
      <c r="F206" s="246"/>
      <c r="G206" s="246"/>
      <c r="H206" s="246"/>
      <c r="I206" s="246"/>
      <c r="J206" s="246"/>
      <c r="K206" s="246"/>
      <c r="L206" s="198"/>
      <c r="M206" s="198"/>
      <c r="N206" s="198"/>
      <c r="O206" s="198"/>
      <c r="P206" s="198"/>
      <c r="Q206" s="198"/>
      <c r="R206" s="198"/>
      <c r="S206" s="198"/>
      <c r="T206" s="198"/>
      <c r="U206" s="198"/>
      <c r="V206" s="198"/>
      <c r="W206" s="198"/>
      <c r="X206" s="247"/>
    </row>
    <row r="207" spans="1:24" s="224" customFormat="1" ht="10.5">
      <c r="A207" s="245"/>
      <c r="B207" s="245"/>
      <c r="C207" s="245"/>
      <c r="D207" s="245"/>
      <c r="E207" s="246"/>
      <c r="F207" s="246"/>
      <c r="G207" s="246"/>
      <c r="H207" s="246"/>
      <c r="I207" s="246"/>
      <c r="J207" s="246"/>
      <c r="K207" s="246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  <c r="W207" s="198"/>
      <c r="X207" s="247"/>
    </row>
    <row r="208" spans="1:24" s="224" customFormat="1" ht="10.5">
      <c r="A208" s="245"/>
      <c r="B208" s="245"/>
      <c r="C208" s="245"/>
      <c r="D208" s="245"/>
      <c r="E208" s="246"/>
      <c r="F208" s="246"/>
      <c r="G208" s="246"/>
      <c r="H208" s="246"/>
      <c r="I208" s="246"/>
      <c r="J208" s="246"/>
      <c r="K208" s="246"/>
      <c r="L208" s="198"/>
      <c r="M208" s="198"/>
      <c r="N208" s="198"/>
      <c r="O208" s="198"/>
      <c r="P208" s="198"/>
      <c r="Q208" s="198"/>
      <c r="R208" s="198"/>
      <c r="S208" s="198"/>
      <c r="T208" s="198"/>
      <c r="U208" s="198"/>
      <c r="V208" s="198"/>
      <c r="W208" s="198"/>
      <c r="X208" s="247"/>
    </row>
    <row r="209" spans="1:24" s="224" customFormat="1" ht="10.5">
      <c r="A209" s="245"/>
      <c r="B209" s="245"/>
      <c r="C209" s="245"/>
      <c r="D209" s="245"/>
      <c r="E209" s="246"/>
      <c r="F209" s="246"/>
      <c r="G209" s="246"/>
      <c r="H209" s="246"/>
      <c r="I209" s="246"/>
      <c r="J209" s="246"/>
      <c r="K209" s="246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198"/>
      <c r="X209" s="247"/>
    </row>
    <row r="210" spans="1:24" s="224" customFormat="1" ht="10.5">
      <c r="A210" s="245"/>
      <c r="B210" s="245"/>
      <c r="C210" s="245"/>
      <c r="D210" s="245"/>
      <c r="E210" s="246"/>
      <c r="F210" s="246"/>
      <c r="G210" s="246"/>
      <c r="H210" s="246"/>
      <c r="I210" s="246"/>
      <c r="J210" s="246"/>
      <c r="K210" s="246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198"/>
      <c r="X210" s="247"/>
    </row>
    <row r="211" spans="1:24" s="224" customFormat="1" ht="10.5">
      <c r="A211" s="245"/>
      <c r="B211" s="245"/>
      <c r="C211" s="245"/>
      <c r="D211" s="245"/>
      <c r="E211" s="246"/>
      <c r="F211" s="246"/>
      <c r="G211" s="246"/>
      <c r="H211" s="246"/>
      <c r="I211" s="246"/>
      <c r="J211" s="246"/>
      <c r="K211" s="246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247"/>
    </row>
    <row r="212" spans="1:24" s="224" customFormat="1" ht="10.5">
      <c r="A212" s="245"/>
      <c r="B212" s="245"/>
      <c r="C212" s="245"/>
      <c r="D212" s="245"/>
      <c r="E212" s="246"/>
      <c r="F212" s="246"/>
      <c r="G212" s="246"/>
      <c r="H212" s="246"/>
      <c r="I212" s="246"/>
      <c r="J212" s="246"/>
      <c r="K212" s="246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247"/>
    </row>
    <row r="213" spans="1:24" s="224" customFormat="1" ht="10.5">
      <c r="A213" s="245"/>
      <c r="B213" s="245"/>
      <c r="C213" s="245"/>
      <c r="D213" s="245"/>
      <c r="E213" s="246"/>
      <c r="F213" s="246"/>
      <c r="G213" s="246"/>
      <c r="H213" s="246"/>
      <c r="I213" s="246"/>
      <c r="J213" s="246"/>
      <c r="K213" s="246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247"/>
    </row>
    <row r="214" spans="1:24" s="224" customFormat="1" ht="10.5">
      <c r="A214" s="245"/>
      <c r="B214" s="245"/>
      <c r="C214" s="245"/>
      <c r="D214" s="245"/>
      <c r="E214" s="246"/>
      <c r="F214" s="246"/>
      <c r="G214" s="246"/>
      <c r="H214" s="246"/>
      <c r="I214" s="246"/>
      <c r="J214" s="246"/>
      <c r="K214" s="246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247"/>
    </row>
    <row r="215" spans="1:24" s="224" customFormat="1" ht="10.5">
      <c r="A215" s="245"/>
      <c r="B215" s="245"/>
      <c r="C215" s="245"/>
      <c r="D215" s="245"/>
      <c r="E215" s="246"/>
      <c r="F215" s="246"/>
      <c r="G215" s="246"/>
      <c r="H215" s="246"/>
      <c r="I215" s="246"/>
      <c r="J215" s="246"/>
      <c r="K215" s="246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198"/>
      <c r="X215" s="247"/>
    </row>
    <row r="216" spans="1:24" s="224" customFormat="1" ht="10.5">
      <c r="A216" s="245"/>
      <c r="B216" s="245"/>
      <c r="C216" s="245"/>
      <c r="D216" s="245"/>
      <c r="E216" s="246"/>
      <c r="F216" s="246"/>
      <c r="G216" s="246"/>
      <c r="H216" s="246"/>
      <c r="I216" s="246"/>
      <c r="J216" s="246"/>
      <c r="K216" s="246"/>
      <c r="L216" s="198"/>
      <c r="M216" s="198"/>
      <c r="N216" s="198"/>
      <c r="O216" s="198"/>
      <c r="P216" s="198"/>
      <c r="Q216" s="198"/>
      <c r="R216" s="198"/>
      <c r="S216" s="198"/>
      <c r="T216" s="198"/>
      <c r="U216" s="198"/>
      <c r="V216" s="198"/>
      <c r="W216" s="198"/>
      <c r="X216" s="247"/>
    </row>
    <row r="217" spans="1:24" s="224" customFormat="1" ht="10.5">
      <c r="A217" s="245"/>
      <c r="B217" s="245"/>
      <c r="C217" s="245"/>
      <c r="D217" s="245"/>
      <c r="E217" s="246"/>
      <c r="F217" s="246"/>
      <c r="G217" s="246"/>
      <c r="H217" s="246"/>
      <c r="I217" s="246"/>
      <c r="J217" s="246"/>
      <c r="K217" s="246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247"/>
    </row>
    <row r="218" spans="1:24" s="224" customFormat="1" ht="10.5">
      <c r="A218" s="245"/>
      <c r="B218" s="245"/>
      <c r="C218" s="245"/>
      <c r="D218" s="245"/>
      <c r="E218" s="246"/>
      <c r="F218" s="246"/>
      <c r="G218" s="246"/>
      <c r="H218" s="246"/>
      <c r="I218" s="246"/>
      <c r="J218" s="246"/>
      <c r="K218" s="246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  <c r="V218" s="198"/>
      <c r="W218" s="198"/>
      <c r="X218" s="247"/>
    </row>
    <row r="219" spans="1:24" s="224" customFormat="1" ht="10.5">
      <c r="A219" s="245"/>
      <c r="B219" s="245"/>
      <c r="C219" s="245"/>
      <c r="D219" s="245"/>
      <c r="E219" s="246"/>
      <c r="F219" s="246"/>
      <c r="G219" s="246"/>
      <c r="H219" s="246"/>
      <c r="I219" s="246"/>
      <c r="J219" s="246"/>
      <c r="K219" s="246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  <c r="V219" s="198"/>
      <c r="W219" s="198"/>
      <c r="X219" s="247"/>
    </row>
    <row r="220" spans="1:24" s="224" customFormat="1" ht="10.5">
      <c r="A220" s="245"/>
      <c r="B220" s="245"/>
      <c r="C220" s="245"/>
      <c r="D220" s="245"/>
      <c r="E220" s="246"/>
      <c r="F220" s="246"/>
      <c r="G220" s="246"/>
      <c r="H220" s="246"/>
      <c r="I220" s="246"/>
      <c r="J220" s="246"/>
      <c r="K220" s="246"/>
      <c r="L220" s="198"/>
      <c r="M220" s="198"/>
      <c r="N220" s="198"/>
      <c r="O220" s="198"/>
      <c r="P220" s="198"/>
      <c r="Q220" s="198"/>
      <c r="R220" s="198"/>
      <c r="S220" s="198"/>
      <c r="T220" s="198"/>
      <c r="U220" s="198"/>
      <c r="V220" s="198"/>
      <c r="W220" s="198"/>
      <c r="X220" s="247"/>
    </row>
    <row r="221" spans="1:24" s="224" customFormat="1" ht="10.5">
      <c r="A221" s="245"/>
      <c r="B221" s="245"/>
      <c r="C221" s="245"/>
      <c r="D221" s="245"/>
      <c r="E221" s="246"/>
      <c r="F221" s="246"/>
      <c r="G221" s="246"/>
      <c r="H221" s="246"/>
      <c r="I221" s="246"/>
      <c r="J221" s="246"/>
      <c r="K221" s="246"/>
      <c r="L221" s="198"/>
      <c r="M221" s="198"/>
      <c r="N221" s="198"/>
      <c r="O221" s="198"/>
      <c r="P221" s="198"/>
      <c r="Q221" s="198"/>
      <c r="R221" s="198"/>
      <c r="S221" s="198"/>
      <c r="T221" s="198"/>
      <c r="U221" s="198"/>
      <c r="V221" s="198"/>
      <c r="W221" s="198"/>
      <c r="X221" s="247"/>
    </row>
    <row r="222" spans="1:24" s="224" customFormat="1" ht="10.5">
      <c r="A222" s="245"/>
      <c r="B222" s="245"/>
      <c r="C222" s="245"/>
      <c r="D222" s="245"/>
      <c r="E222" s="246"/>
      <c r="F222" s="246"/>
      <c r="G222" s="246"/>
      <c r="H222" s="246"/>
      <c r="I222" s="246"/>
      <c r="J222" s="246"/>
      <c r="K222" s="246"/>
      <c r="L222" s="198"/>
      <c r="M222" s="198"/>
      <c r="N222" s="198"/>
      <c r="O222" s="198"/>
      <c r="P222" s="198"/>
      <c r="Q222" s="198"/>
      <c r="R222" s="198"/>
      <c r="S222" s="198"/>
      <c r="T222" s="198"/>
      <c r="U222" s="198"/>
      <c r="V222" s="198"/>
      <c r="W222" s="198"/>
      <c r="X222" s="247"/>
    </row>
    <row r="223" spans="1:24" s="224" customFormat="1" ht="10.5">
      <c r="A223" s="245"/>
      <c r="B223" s="245"/>
      <c r="C223" s="245"/>
      <c r="D223" s="245"/>
      <c r="E223" s="246"/>
      <c r="F223" s="246"/>
      <c r="G223" s="246"/>
      <c r="H223" s="246"/>
      <c r="I223" s="246"/>
      <c r="J223" s="246"/>
      <c r="K223" s="246"/>
      <c r="L223" s="198"/>
      <c r="M223" s="198"/>
      <c r="N223" s="198"/>
      <c r="O223" s="198"/>
      <c r="P223" s="198"/>
      <c r="Q223" s="198"/>
      <c r="R223" s="198"/>
      <c r="S223" s="198"/>
      <c r="T223" s="198"/>
      <c r="U223" s="198"/>
      <c r="V223" s="198"/>
      <c r="W223" s="198"/>
      <c r="X223" s="247"/>
    </row>
    <row r="224" spans="1:24" s="224" customFormat="1" ht="10.5">
      <c r="A224" s="245"/>
      <c r="B224" s="245"/>
      <c r="C224" s="245"/>
      <c r="D224" s="245"/>
      <c r="E224" s="246"/>
      <c r="F224" s="246"/>
      <c r="G224" s="246"/>
      <c r="H224" s="246"/>
      <c r="I224" s="246"/>
      <c r="J224" s="246"/>
      <c r="K224" s="246"/>
      <c r="L224" s="198"/>
      <c r="M224" s="198"/>
      <c r="N224" s="198"/>
      <c r="O224" s="198"/>
      <c r="P224" s="198"/>
      <c r="Q224" s="198"/>
      <c r="R224" s="198"/>
      <c r="S224" s="198"/>
      <c r="T224" s="198"/>
      <c r="U224" s="198"/>
      <c r="V224" s="198"/>
      <c r="W224" s="198"/>
      <c r="X224" s="247"/>
    </row>
    <row r="225" spans="1:24" s="224" customFormat="1" ht="10.5">
      <c r="A225" s="245"/>
      <c r="B225" s="245"/>
      <c r="C225" s="245"/>
      <c r="D225" s="245"/>
      <c r="E225" s="246"/>
      <c r="F225" s="246"/>
      <c r="G225" s="246"/>
      <c r="H225" s="246"/>
      <c r="I225" s="246"/>
      <c r="J225" s="246"/>
      <c r="K225" s="246"/>
      <c r="L225" s="198"/>
      <c r="M225" s="198"/>
      <c r="N225" s="198"/>
      <c r="O225" s="198"/>
      <c r="P225" s="198"/>
      <c r="Q225" s="198"/>
      <c r="R225" s="198"/>
      <c r="S225" s="198"/>
      <c r="T225" s="198"/>
      <c r="U225" s="198"/>
      <c r="V225" s="198"/>
      <c r="W225" s="198"/>
      <c r="X225" s="247"/>
    </row>
    <row r="226" spans="1:24" s="224" customFormat="1" ht="10.5">
      <c r="A226" s="245"/>
      <c r="B226" s="245"/>
      <c r="C226" s="245"/>
      <c r="D226" s="245"/>
      <c r="E226" s="246"/>
      <c r="F226" s="246"/>
      <c r="G226" s="246"/>
      <c r="H226" s="246"/>
      <c r="I226" s="246"/>
      <c r="J226" s="246"/>
      <c r="K226" s="246"/>
      <c r="L226" s="198"/>
      <c r="M226" s="198"/>
      <c r="N226" s="198"/>
      <c r="O226" s="198"/>
      <c r="P226" s="198"/>
      <c r="Q226" s="198"/>
      <c r="R226" s="198"/>
      <c r="S226" s="198"/>
      <c r="T226" s="198"/>
      <c r="U226" s="198"/>
      <c r="V226" s="198"/>
      <c r="W226" s="198"/>
      <c r="X226" s="247"/>
    </row>
    <row r="227" spans="1:24" s="224" customFormat="1" ht="10.5">
      <c r="A227" s="245"/>
      <c r="B227" s="245"/>
      <c r="C227" s="245"/>
      <c r="D227" s="245"/>
      <c r="E227" s="246"/>
      <c r="F227" s="246"/>
      <c r="G227" s="246"/>
      <c r="H227" s="246"/>
      <c r="I227" s="246"/>
      <c r="J227" s="246"/>
      <c r="K227" s="246"/>
      <c r="L227" s="198"/>
      <c r="M227" s="198"/>
      <c r="N227" s="198"/>
      <c r="O227" s="198"/>
      <c r="P227" s="198"/>
      <c r="Q227" s="198"/>
      <c r="R227" s="198"/>
      <c r="S227" s="198"/>
      <c r="T227" s="198"/>
      <c r="U227" s="198"/>
      <c r="V227" s="198"/>
      <c r="W227" s="198"/>
      <c r="X227" s="247"/>
    </row>
    <row r="228" spans="1:24" s="224" customFormat="1" ht="10.5">
      <c r="A228" s="245"/>
      <c r="B228" s="245"/>
      <c r="C228" s="245"/>
      <c r="D228" s="245"/>
      <c r="E228" s="246"/>
      <c r="F228" s="246"/>
      <c r="G228" s="246"/>
      <c r="H228" s="246"/>
      <c r="I228" s="246"/>
      <c r="J228" s="246"/>
      <c r="K228" s="246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247"/>
    </row>
    <row r="229" spans="1:24" s="224" customFormat="1" ht="10.5">
      <c r="A229" s="245"/>
      <c r="B229" s="245"/>
      <c r="C229" s="245"/>
      <c r="D229" s="245"/>
      <c r="E229" s="246"/>
      <c r="F229" s="246"/>
      <c r="G229" s="246"/>
      <c r="H229" s="246"/>
      <c r="I229" s="246"/>
      <c r="J229" s="246"/>
      <c r="K229" s="246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247"/>
    </row>
    <row r="230" spans="1:24" s="224" customFormat="1" ht="10.5">
      <c r="A230" s="245"/>
      <c r="B230" s="245"/>
      <c r="C230" s="245"/>
      <c r="D230" s="245"/>
      <c r="E230" s="246"/>
      <c r="F230" s="246"/>
      <c r="G230" s="246"/>
      <c r="H230" s="246"/>
      <c r="I230" s="246"/>
      <c r="J230" s="246"/>
      <c r="K230" s="246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247"/>
    </row>
    <row r="231" spans="1:24" s="224" customFormat="1" ht="10.5">
      <c r="A231" s="245"/>
      <c r="B231" s="245"/>
      <c r="C231" s="245"/>
      <c r="D231" s="245"/>
      <c r="E231" s="246"/>
      <c r="F231" s="246"/>
      <c r="G231" s="246"/>
      <c r="H231" s="246"/>
      <c r="I231" s="246"/>
      <c r="J231" s="246"/>
      <c r="K231" s="246"/>
      <c r="L231" s="198"/>
      <c r="M231" s="198"/>
      <c r="N231" s="198"/>
      <c r="O231" s="198"/>
      <c r="P231" s="198"/>
      <c r="Q231" s="198"/>
      <c r="R231" s="198"/>
      <c r="S231" s="198"/>
      <c r="T231" s="198"/>
      <c r="U231" s="198"/>
      <c r="V231" s="198"/>
      <c r="W231" s="198"/>
      <c r="X231" s="247"/>
    </row>
    <row r="232" spans="1:24" s="224" customFormat="1" ht="10.5">
      <c r="A232" s="245"/>
      <c r="B232" s="245"/>
      <c r="C232" s="245"/>
      <c r="D232" s="245"/>
      <c r="E232" s="246"/>
      <c r="F232" s="246"/>
      <c r="G232" s="246"/>
      <c r="H232" s="246"/>
      <c r="I232" s="246"/>
      <c r="J232" s="246"/>
      <c r="K232" s="246"/>
      <c r="L232" s="198"/>
      <c r="M232" s="198"/>
      <c r="N232" s="198"/>
      <c r="O232" s="198"/>
      <c r="P232" s="198"/>
      <c r="Q232" s="198"/>
      <c r="R232" s="198"/>
      <c r="S232" s="198"/>
      <c r="T232" s="198"/>
      <c r="U232" s="198"/>
      <c r="V232" s="198"/>
      <c r="W232" s="198"/>
      <c r="X232" s="247"/>
    </row>
    <row r="233" spans="1:24" s="224" customFormat="1" ht="10.5">
      <c r="A233" s="245"/>
      <c r="B233" s="245"/>
      <c r="C233" s="245"/>
      <c r="D233" s="245"/>
      <c r="E233" s="246"/>
      <c r="F233" s="246"/>
      <c r="G233" s="246"/>
      <c r="H233" s="246"/>
      <c r="I233" s="246"/>
      <c r="J233" s="246"/>
      <c r="K233" s="246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247"/>
    </row>
    <row r="234" spans="1:24" s="224" customFormat="1" ht="10.5">
      <c r="A234" s="245"/>
      <c r="B234" s="245"/>
      <c r="C234" s="245"/>
      <c r="D234" s="245"/>
      <c r="E234" s="246"/>
      <c r="F234" s="246"/>
      <c r="G234" s="246"/>
      <c r="H234" s="246"/>
      <c r="I234" s="246"/>
      <c r="J234" s="246"/>
      <c r="K234" s="246"/>
      <c r="L234" s="198"/>
      <c r="M234" s="198"/>
      <c r="N234" s="198"/>
      <c r="O234" s="198"/>
      <c r="P234" s="198"/>
      <c r="Q234" s="198"/>
      <c r="R234" s="198"/>
      <c r="S234" s="198"/>
      <c r="T234" s="198"/>
      <c r="U234" s="198"/>
      <c r="V234" s="198"/>
      <c r="W234" s="198"/>
      <c r="X234" s="247"/>
    </row>
    <row r="235" spans="1:24" s="224" customFormat="1" ht="10.5">
      <c r="A235" s="245"/>
      <c r="B235" s="245"/>
      <c r="C235" s="245"/>
      <c r="D235" s="245"/>
      <c r="E235" s="246"/>
      <c r="F235" s="246"/>
      <c r="G235" s="246"/>
      <c r="H235" s="246"/>
      <c r="I235" s="246"/>
      <c r="J235" s="246"/>
      <c r="K235" s="246"/>
      <c r="L235" s="198"/>
      <c r="M235" s="198"/>
      <c r="N235" s="198"/>
      <c r="O235" s="198"/>
      <c r="P235" s="198"/>
      <c r="Q235" s="198"/>
      <c r="R235" s="198"/>
      <c r="S235" s="198"/>
      <c r="T235" s="198"/>
      <c r="U235" s="198"/>
      <c r="V235" s="198"/>
      <c r="W235" s="198"/>
      <c r="X235" s="247"/>
    </row>
    <row r="236" spans="1:24" s="224" customFormat="1" ht="10.5">
      <c r="A236" s="245"/>
      <c r="B236" s="245"/>
      <c r="C236" s="245"/>
      <c r="D236" s="245"/>
      <c r="E236" s="246"/>
      <c r="F236" s="246"/>
      <c r="G236" s="246"/>
      <c r="H236" s="246"/>
      <c r="I236" s="246"/>
      <c r="J236" s="246"/>
      <c r="K236" s="246"/>
      <c r="L236" s="198"/>
      <c r="M236" s="198"/>
      <c r="N236" s="198"/>
      <c r="O236" s="198"/>
      <c r="P236" s="198"/>
      <c r="Q236" s="198"/>
      <c r="R236" s="198"/>
      <c r="S236" s="198"/>
      <c r="T236" s="198"/>
      <c r="U236" s="198"/>
      <c r="V236" s="198"/>
      <c r="W236" s="198"/>
      <c r="X236" s="247"/>
    </row>
    <row r="237" spans="1:24" s="224" customFormat="1" ht="10.5">
      <c r="A237" s="245"/>
      <c r="B237" s="245"/>
      <c r="C237" s="245"/>
      <c r="D237" s="245"/>
      <c r="E237" s="246"/>
      <c r="F237" s="246"/>
      <c r="G237" s="246"/>
      <c r="H237" s="246"/>
      <c r="I237" s="246"/>
      <c r="J237" s="246"/>
      <c r="K237" s="246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  <c r="V237" s="198"/>
      <c r="W237" s="198"/>
      <c r="X237" s="247"/>
    </row>
    <row r="238" spans="1:24" s="224" customFormat="1" ht="10.5">
      <c r="A238" s="245"/>
      <c r="B238" s="245"/>
      <c r="C238" s="245"/>
      <c r="D238" s="245"/>
      <c r="E238" s="246"/>
      <c r="F238" s="246"/>
      <c r="G238" s="246"/>
      <c r="H238" s="246"/>
      <c r="I238" s="246"/>
      <c r="J238" s="246"/>
      <c r="K238" s="246"/>
      <c r="L238" s="198"/>
      <c r="M238" s="198"/>
      <c r="N238" s="198"/>
      <c r="O238" s="198"/>
      <c r="P238" s="198"/>
      <c r="Q238" s="198"/>
      <c r="R238" s="198"/>
      <c r="S238" s="198"/>
      <c r="T238" s="198"/>
      <c r="U238" s="198"/>
      <c r="V238" s="198"/>
      <c r="W238" s="198"/>
      <c r="X238" s="247"/>
    </row>
    <row r="239" spans="1:24" s="224" customFormat="1" ht="10.5">
      <c r="A239" s="245"/>
      <c r="B239" s="245"/>
      <c r="C239" s="245"/>
      <c r="D239" s="245"/>
      <c r="E239" s="246"/>
      <c r="F239" s="246"/>
      <c r="G239" s="246"/>
      <c r="H239" s="246"/>
      <c r="I239" s="246"/>
      <c r="J239" s="246"/>
      <c r="K239" s="246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  <c r="V239" s="198"/>
      <c r="W239" s="198"/>
      <c r="X239" s="247"/>
    </row>
    <row r="240" spans="1:24" s="224" customFormat="1" ht="10.5">
      <c r="A240" s="245"/>
      <c r="B240" s="245"/>
      <c r="C240" s="245"/>
      <c r="D240" s="245"/>
      <c r="E240" s="246"/>
      <c r="F240" s="246"/>
      <c r="G240" s="246"/>
      <c r="H240" s="246"/>
      <c r="I240" s="246"/>
      <c r="J240" s="246"/>
      <c r="K240" s="246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247"/>
    </row>
    <row r="241" spans="1:24" s="224" customFormat="1" ht="10.5">
      <c r="A241" s="245"/>
      <c r="B241" s="245"/>
      <c r="C241" s="245"/>
      <c r="D241" s="245"/>
      <c r="E241" s="246"/>
      <c r="F241" s="246"/>
      <c r="G241" s="246"/>
      <c r="H241" s="246"/>
      <c r="I241" s="246"/>
      <c r="J241" s="246"/>
      <c r="K241" s="246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247"/>
    </row>
    <row r="242" spans="1:24" s="224" customFormat="1" ht="10.5">
      <c r="A242" s="245"/>
      <c r="B242" s="245"/>
      <c r="C242" s="245"/>
      <c r="D242" s="245"/>
      <c r="E242" s="246"/>
      <c r="F242" s="246"/>
      <c r="G242" s="246"/>
      <c r="H242" s="246"/>
      <c r="I242" s="246"/>
      <c r="J242" s="246"/>
      <c r="K242" s="246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247"/>
    </row>
    <row r="243" spans="1:24" s="224" customFormat="1" ht="10.5">
      <c r="A243" s="245"/>
      <c r="B243" s="245"/>
      <c r="C243" s="245"/>
      <c r="D243" s="245"/>
      <c r="E243" s="246"/>
      <c r="F243" s="246"/>
      <c r="G243" s="246"/>
      <c r="H243" s="246"/>
      <c r="I243" s="246"/>
      <c r="J243" s="246"/>
      <c r="K243" s="246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247"/>
    </row>
    <row r="244" spans="1:24" s="224" customFormat="1" ht="10.5">
      <c r="A244" s="245"/>
      <c r="B244" s="245"/>
      <c r="C244" s="245"/>
      <c r="D244" s="245"/>
      <c r="E244" s="246"/>
      <c r="F244" s="246"/>
      <c r="G244" s="246"/>
      <c r="H244" s="246"/>
      <c r="I244" s="246"/>
      <c r="J244" s="246"/>
      <c r="K244" s="246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247"/>
    </row>
    <row r="245" spans="1:24" s="224" customFormat="1" ht="10.5">
      <c r="A245" s="245"/>
      <c r="B245" s="245"/>
      <c r="C245" s="245"/>
      <c r="D245" s="245"/>
      <c r="E245" s="246"/>
      <c r="F245" s="246"/>
      <c r="G245" s="246"/>
      <c r="H245" s="246"/>
      <c r="I245" s="246"/>
      <c r="J245" s="246"/>
      <c r="K245" s="246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247"/>
    </row>
    <row r="246" spans="1:24" s="224" customFormat="1" ht="10.5">
      <c r="A246" s="245"/>
      <c r="B246" s="245"/>
      <c r="C246" s="245"/>
      <c r="D246" s="245"/>
      <c r="E246" s="246"/>
      <c r="F246" s="246"/>
      <c r="G246" s="246"/>
      <c r="H246" s="246"/>
      <c r="I246" s="246"/>
      <c r="J246" s="246"/>
      <c r="K246" s="246"/>
      <c r="L246" s="198"/>
      <c r="M246" s="198"/>
      <c r="N246" s="198"/>
      <c r="O246" s="198"/>
      <c r="P246" s="198"/>
      <c r="Q246" s="198"/>
      <c r="R246" s="198"/>
      <c r="S246" s="198"/>
      <c r="T246" s="198"/>
      <c r="U246" s="198"/>
      <c r="V246" s="198"/>
      <c r="W246" s="198"/>
      <c r="X246" s="247"/>
    </row>
    <row r="247" spans="1:24" s="224" customFormat="1" ht="10.5">
      <c r="A247" s="245"/>
      <c r="B247" s="245"/>
      <c r="C247" s="245"/>
      <c r="D247" s="245"/>
      <c r="E247" s="246"/>
      <c r="F247" s="246"/>
      <c r="G247" s="246"/>
      <c r="H247" s="246"/>
      <c r="I247" s="246"/>
      <c r="J247" s="246"/>
      <c r="K247" s="246"/>
      <c r="L247" s="198"/>
      <c r="M247" s="198"/>
      <c r="N247" s="198"/>
      <c r="O247" s="198"/>
      <c r="P247" s="198"/>
      <c r="Q247" s="198"/>
      <c r="R247" s="198"/>
      <c r="S247" s="198"/>
      <c r="T247" s="198"/>
      <c r="U247" s="198"/>
      <c r="V247" s="198"/>
      <c r="W247" s="198"/>
      <c r="X247" s="247"/>
    </row>
    <row r="248" spans="1:24" s="224" customFormat="1" ht="10.5">
      <c r="A248" s="245"/>
      <c r="B248" s="245"/>
      <c r="C248" s="245"/>
      <c r="D248" s="245"/>
      <c r="E248" s="246"/>
      <c r="F248" s="246"/>
      <c r="G248" s="246"/>
      <c r="H248" s="246"/>
      <c r="I248" s="246"/>
      <c r="J248" s="246"/>
      <c r="K248" s="246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247"/>
    </row>
    <row r="249" spans="1:24" s="224" customFormat="1" ht="10.5">
      <c r="A249" s="245"/>
      <c r="B249" s="245"/>
      <c r="C249" s="245"/>
      <c r="D249" s="245"/>
      <c r="E249" s="246"/>
      <c r="F249" s="246"/>
      <c r="G249" s="246"/>
      <c r="H249" s="246"/>
      <c r="I249" s="246"/>
      <c r="J249" s="246"/>
      <c r="K249" s="246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  <c r="W249" s="198"/>
      <c r="X249" s="247"/>
    </row>
    <row r="250" spans="1:24" s="224" customFormat="1" ht="10.5">
      <c r="A250" s="245"/>
      <c r="B250" s="245"/>
      <c r="C250" s="245"/>
      <c r="D250" s="245"/>
      <c r="E250" s="246"/>
      <c r="F250" s="246"/>
      <c r="G250" s="246"/>
      <c r="H250" s="246"/>
      <c r="I250" s="246"/>
      <c r="J250" s="246"/>
      <c r="K250" s="246"/>
      <c r="L250" s="198"/>
      <c r="M250" s="198"/>
      <c r="N250" s="198"/>
      <c r="O250" s="198"/>
      <c r="P250" s="198"/>
      <c r="Q250" s="198"/>
      <c r="R250" s="198"/>
      <c r="S250" s="198"/>
      <c r="T250" s="198"/>
      <c r="U250" s="198"/>
      <c r="V250" s="198"/>
      <c r="W250" s="198"/>
      <c r="X250" s="247"/>
    </row>
    <row r="251" spans="1:24" s="224" customFormat="1" ht="10.5">
      <c r="A251" s="245"/>
      <c r="B251" s="245"/>
      <c r="C251" s="245"/>
      <c r="D251" s="245"/>
      <c r="E251" s="246"/>
      <c r="F251" s="246"/>
      <c r="G251" s="246"/>
      <c r="H251" s="246"/>
      <c r="I251" s="246"/>
      <c r="J251" s="246"/>
      <c r="K251" s="246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  <c r="V251" s="198"/>
      <c r="W251" s="198"/>
      <c r="X251" s="247"/>
    </row>
    <row r="252" spans="1:24" s="224" customFormat="1" ht="10.5">
      <c r="A252" s="245"/>
      <c r="B252" s="245"/>
      <c r="C252" s="245"/>
      <c r="D252" s="245"/>
      <c r="E252" s="246"/>
      <c r="F252" s="246"/>
      <c r="G252" s="246"/>
      <c r="H252" s="246"/>
      <c r="I252" s="246"/>
      <c r="J252" s="246"/>
      <c r="K252" s="246"/>
      <c r="L252" s="198"/>
      <c r="M252" s="198"/>
      <c r="N252" s="198"/>
      <c r="O252" s="198"/>
      <c r="P252" s="198"/>
      <c r="Q252" s="198"/>
      <c r="R252" s="198"/>
      <c r="S252" s="198"/>
      <c r="T252" s="198"/>
      <c r="U252" s="198"/>
      <c r="V252" s="198"/>
      <c r="W252" s="198"/>
      <c r="X252" s="247"/>
    </row>
    <row r="253" spans="1:24" s="224" customFormat="1" ht="10.5">
      <c r="A253" s="245"/>
      <c r="B253" s="245"/>
      <c r="C253" s="245"/>
      <c r="D253" s="245"/>
      <c r="E253" s="246"/>
      <c r="F253" s="246"/>
      <c r="G253" s="246"/>
      <c r="H253" s="246"/>
      <c r="I253" s="246"/>
      <c r="J253" s="246"/>
      <c r="K253" s="246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247"/>
    </row>
    <row r="254" spans="1:24" s="224" customFormat="1" ht="10.5">
      <c r="A254" s="245"/>
      <c r="B254" s="245"/>
      <c r="C254" s="245"/>
      <c r="D254" s="245"/>
      <c r="E254" s="246"/>
      <c r="F254" s="246"/>
      <c r="G254" s="246"/>
      <c r="H254" s="246"/>
      <c r="I254" s="246"/>
      <c r="J254" s="246"/>
      <c r="K254" s="246"/>
      <c r="L254" s="198"/>
      <c r="M254" s="198"/>
      <c r="N254" s="198"/>
      <c r="O254" s="198"/>
      <c r="P254" s="198"/>
      <c r="Q254" s="198"/>
      <c r="R254" s="198"/>
      <c r="S254" s="198"/>
      <c r="T254" s="198"/>
      <c r="U254" s="198"/>
      <c r="V254" s="198"/>
      <c r="W254" s="198"/>
      <c r="X254" s="247"/>
    </row>
    <row r="255" spans="1:24" s="224" customFormat="1" ht="10.5">
      <c r="A255" s="245"/>
      <c r="B255" s="245"/>
      <c r="C255" s="245"/>
      <c r="D255" s="245"/>
      <c r="E255" s="246"/>
      <c r="F255" s="246"/>
      <c r="G255" s="246"/>
      <c r="H255" s="246"/>
      <c r="I255" s="246"/>
      <c r="J255" s="246"/>
      <c r="K255" s="246"/>
      <c r="L255" s="198"/>
      <c r="M255" s="198"/>
      <c r="N255" s="198"/>
      <c r="O255" s="198"/>
      <c r="P255" s="198"/>
      <c r="Q255" s="198"/>
      <c r="R255" s="198"/>
      <c r="S255" s="198"/>
      <c r="T255" s="198"/>
      <c r="U255" s="198"/>
      <c r="V255" s="198"/>
      <c r="W255" s="198"/>
      <c r="X255" s="247"/>
    </row>
    <row r="256" spans="1:24" s="224" customFormat="1" ht="10.5">
      <c r="A256" s="245"/>
      <c r="B256" s="245"/>
      <c r="C256" s="245"/>
      <c r="D256" s="245"/>
      <c r="E256" s="246"/>
      <c r="F256" s="246"/>
      <c r="G256" s="246"/>
      <c r="H256" s="246"/>
      <c r="I256" s="246"/>
      <c r="J256" s="246"/>
      <c r="K256" s="246"/>
      <c r="L256" s="198"/>
      <c r="M256" s="198"/>
      <c r="N256" s="198"/>
      <c r="O256" s="198"/>
      <c r="P256" s="198"/>
      <c r="Q256" s="198"/>
      <c r="R256" s="198"/>
      <c r="S256" s="198"/>
      <c r="T256" s="198"/>
      <c r="U256" s="198"/>
      <c r="V256" s="198"/>
      <c r="W256" s="198"/>
      <c r="X256" s="247"/>
    </row>
    <row r="257" spans="1:24" s="224" customFormat="1" ht="10.5">
      <c r="A257" s="245"/>
      <c r="B257" s="245"/>
      <c r="C257" s="245"/>
      <c r="D257" s="245"/>
      <c r="E257" s="246"/>
      <c r="F257" s="246"/>
      <c r="G257" s="246"/>
      <c r="H257" s="246"/>
      <c r="I257" s="246"/>
      <c r="J257" s="246"/>
      <c r="K257" s="246"/>
      <c r="L257" s="198"/>
      <c r="M257" s="198"/>
      <c r="N257" s="198"/>
      <c r="O257" s="198"/>
      <c r="P257" s="198"/>
      <c r="Q257" s="198"/>
      <c r="R257" s="198"/>
      <c r="S257" s="198"/>
      <c r="T257" s="198"/>
      <c r="U257" s="198"/>
      <c r="V257" s="198"/>
      <c r="W257" s="198"/>
      <c r="X257" s="247"/>
    </row>
    <row r="258" spans="1:24" s="224" customFormat="1" ht="10.5">
      <c r="A258" s="245"/>
      <c r="B258" s="245"/>
      <c r="C258" s="245"/>
      <c r="D258" s="245"/>
      <c r="E258" s="246"/>
      <c r="F258" s="246"/>
      <c r="G258" s="246"/>
      <c r="H258" s="246"/>
      <c r="I258" s="246"/>
      <c r="J258" s="246"/>
      <c r="K258" s="246"/>
      <c r="L258" s="198"/>
      <c r="M258" s="198"/>
      <c r="N258" s="198"/>
      <c r="O258" s="198"/>
      <c r="P258" s="198"/>
      <c r="Q258" s="198"/>
      <c r="R258" s="198"/>
      <c r="S258" s="198"/>
      <c r="T258" s="198"/>
      <c r="U258" s="198"/>
      <c r="V258" s="198"/>
      <c r="W258" s="198"/>
      <c r="X258" s="247"/>
    </row>
    <row r="259" spans="1:24" s="224" customFormat="1" ht="10.5">
      <c r="A259" s="245"/>
      <c r="B259" s="245"/>
      <c r="C259" s="245"/>
      <c r="D259" s="245"/>
      <c r="E259" s="246"/>
      <c r="F259" s="246"/>
      <c r="G259" s="246"/>
      <c r="H259" s="246"/>
      <c r="I259" s="246"/>
      <c r="J259" s="246"/>
      <c r="K259" s="246"/>
      <c r="L259" s="198"/>
      <c r="M259" s="198"/>
      <c r="N259" s="198"/>
      <c r="O259" s="198"/>
      <c r="P259" s="198"/>
      <c r="Q259" s="198"/>
      <c r="R259" s="198"/>
      <c r="S259" s="198"/>
      <c r="T259" s="198"/>
      <c r="U259" s="198"/>
      <c r="V259" s="198"/>
      <c r="W259" s="198"/>
      <c r="X259" s="247"/>
    </row>
    <row r="260" spans="1:24" s="224" customFormat="1" ht="10.5">
      <c r="A260" s="245"/>
      <c r="B260" s="245"/>
      <c r="C260" s="245"/>
      <c r="D260" s="245"/>
      <c r="E260" s="246"/>
      <c r="F260" s="246"/>
      <c r="G260" s="246"/>
      <c r="H260" s="246"/>
      <c r="I260" s="246"/>
      <c r="J260" s="246"/>
      <c r="K260" s="246"/>
      <c r="L260" s="198"/>
      <c r="M260" s="198"/>
      <c r="N260" s="198"/>
      <c r="O260" s="198"/>
      <c r="P260" s="198"/>
      <c r="Q260" s="198"/>
      <c r="R260" s="198"/>
      <c r="S260" s="198"/>
      <c r="T260" s="198"/>
      <c r="U260" s="198"/>
      <c r="V260" s="198"/>
      <c r="W260" s="198"/>
      <c r="X260" s="247"/>
    </row>
    <row r="261" spans="1:24" s="224" customFormat="1" ht="10.5">
      <c r="A261" s="245"/>
      <c r="B261" s="245"/>
      <c r="C261" s="245"/>
      <c r="D261" s="245"/>
      <c r="E261" s="246"/>
      <c r="F261" s="246"/>
      <c r="G261" s="246"/>
      <c r="H261" s="246"/>
      <c r="I261" s="246"/>
      <c r="J261" s="246"/>
      <c r="K261" s="246"/>
      <c r="L261" s="198"/>
      <c r="M261" s="198"/>
      <c r="N261" s="198"/>
      <c r="O261" s="198"/>
      <c r="P261" s="198"/>
      <c r="Q261" s="198"/>
      <c r="R261" s="198"/>
      <c r="S261" s="198"/>
      <c r="T261" s="198"/>
      <c r="U261" s="198"/>
      <c r="V261" s="198"/>
      <c r="W261" s="198"/>
      <c r="X261" s="247"/>
    </row>
    <row r="262" spans="1:24" s="224" customFormat="1" ht="10.5">
      <c r="A262" s="245"/>
      <c r="B262" s="245"/>
      <c r="C262" s="245"/>
      <c r="D262" s="245"/>
      <c r="E262" s="246"/>
      <c r="F262" s="246"/>
      <c r="G262" s="246"/>
      <c r="H262" s="246"/>
      <c r="I262" s="246"/>
      <c r="J262" s="246"/>
      <c r="K262" s="246"/>
      <c r="L262" s="198"/>
      <c r="M262" s="198"/>
      <c r="N262" s="198"/>
      <c r="O262" s="198"/>
      <c r="P262" s="198"/>
      <c r="Q262" s="198"/>
      <c r="R262" s="198"/>
      <c r="S262" s="198"/>
      <c r="T262" s="198"/>
      <c r="U262" s="198"/>
      <c r="V262" s="198"/>
      <c r="W262" s="198"/>
      <c r="X262" s="247"/>
    </row>
    <row r="263" spans="1:24" s="224" customFormat="1" ht="10.5">
      <c r="A263" s="245"/>
      <c r="B263" s="245"/>
      <c r="C263" s="245"/>
      <c r="D263" s="245"/>
      <c r="E263" s="246"/>
      <c r="F263" s="246"/>
      <c r="G263" s="246"/>
      <c r="H263" s="246"/>
      <c r="I263" s="246"/>
      <c r="J263" s="246"/>
      <c r="K263" s="246"/>
      <c r="L263" s="198"/>
      <c r="M263" s="198"/>
      <c r="N263" s="198"/>
      <c r="O263" s="198"/>
      <c r="P263" s="198"/>
      <c r="Q263" s="198"/>
      <c r="R263" s="198"/>
      <c r="S263" s="198"/>
      <c r="T263" s="198"/>
      <c r="U263" s="198"/>
      <c r="V263" s="198"/>
      <c r="W263" s="198"/>
      <c r="X263" s="247"/>
    </row>
    <row r="264" spans="1:24" s="224" customFormat="1" ht="10.5">
      <c r="A264" s="245"/>
      <c r="B264" s="245"/>
      <c r="C264" s="245"/>
      <c r="D264" s="245"/>
      <c r="E264" s="246"/>
      <c r="F264" s="246"/>
      <c r="G264" s="246"/>
      <c r="H264" s="246"/>
      <c r="I264" s="246"/>
      <c r="J264" s="246"/>
      <c r="K264" s="246"/>
      <c r="L264" s="198"/>
      <c r="M264" s="198"/>
      <c r="N264" s="198"/>
      <c r="O264" s="198"/>
      <c r="P264" s="198"/>
      <c r="Q264" s="198"/>
      <c r="R264" s="198"/>
      <c r="S264" s="198"/>
      <c r="T264" s="198"/>
      <c r="U264" s="198"/>
      <c r="V264" s="198"/>
      <c r="W264" s="198"/>
      <c r="X264" s="247"/>
    </row>
    <row r="265" spans="1:24" s="224" customFormat="1" ht="10.5">
      <c r="A265" s="245"/>
      <c r="B265" s="245"/>
      <c r="C265" s="245"/>
      <c r="D265" s="245"/>
      <c r="E265" s="246"/>
      <c r="F265" s="246"/>
      <c r="G265" s="246"/>
      <c r="H265" s="246"/>
      <c r="I265" s="246"/>
      <c r="J265" s="246"/>
      <c r="K265" s="246"/>
      <c r="L265" s="198"/>
      <c r="M265" s="198"/>
      <c r="N265" s="198"/>
      <c r="O265" s="198"/>
      <c r="P265" s="198"/>
      <c r="Q265" s="198"/>
      <c r="R265" s="198"/>
      <c r="S265" s="198"/>
      <c r="T265" s="198"/>
      <c r="U265" s="198"/>
      <c r="V265" s="198"/>
      <c r="W265" s="198"/>
      <c r="X265" s="247"/>
    </row>
    <row r="266" spans="1:24" s="224" customFormat="1" ht="10.5">
      <c r="A266" s="245"/>
      <c r="B266" s="245"/>
      <c r="C266" s="245"/>
      <c r="D266" s="245"/>
      <c r="E266" s="246"/>
      <c r="F266" s="246"/>
      <c r="G266" s="246"/>
      <c r="H266" s="246"/>
      <c r="I266" s="246"/>
      <c r="J266" s="246"/>
      <c r="K266" s="246"/>
      <c r="L266" s="198"/>
      <c r="M266" s="198"/>
      <c r="N266" s="198"/>
      <c r="O266" s="198"/>
      <c r="P266" s="198"/>
      <c r="Q266" s="198"/>
      <c r="R266" s="198"/>
      <c r="S266" s="198"/>
      <c r="T266" s="198"/>
      <c r="U266" s="198"/>
      <c r="V266" s="198"/>
      <c r="W266" s="198"/>
      <c r="X266" s="247"/>
    </row>
    <row r="267" spans="1:24" s="224" customFormat="1" ht="10.5">
      <c r="A267" s="245"/>
      <c r="B267" s="245"/>
      <c r="C267" s="245"/>
      <c r="D267" s="245"/>
      <c r="E267" s="246"/>
      <c r="F267" s="246"/>
      <c r="G267" s="246"/>
      <c r="H267" s="246"/>
      <c r="I267" s="246"/>
      <c r="J267" s="246"/>
      <c r="K267" s="246"/>
      <c r="L267" s="198"/>
      <c r="M267" s="198"/>
      <c r="N267" s="198"/>
      <c r="O267" s="198"/>
      <c r="P267" s="198"/>
      <c r="Q267" s="198"/>
      <c r="R267" s="198"/>
      <c r="S267" s="198"/>
      <c r="T267" s="198"/>
      <c r="U267" s="198"/>
      <c r="V267" s="198"/>
      <c r="W267" s="198"/>
      <c r="X267" s="247"/>
    </row>
    <row r="268" spans="1:24" s="224" customFormat="1" ht="10.5">
      <c r="A268" s="245"/>
      <c r="B268" s="245"/>
      <c r="C268" s="245"/>
      <c r="D268" s="245"/>
      <c r="E268" s="246"/>
      <c r="F268" s="246"/>
      <c r="G268" s="246"/>
      <c r="H268" s="246"/>
      <c r="I268" s="246"/>
      <c r="J268" s="246"/>
      <c r="K268" s="246"/>
      <c r="L268" s="198"/>
      <c r="M268" s="198"/>
      <c r="N268" s="198"/>
      <c r="O268" s="198"/>
      <c r="P268" s="198"/>
      <c r="Q268" s="198"/>
      <c r="R268" s="198"/>
      <c r="S268" s="198"/>
      <c r="T268" s="198"/>
      <c r="U268" s="198"/>
      <c r="V268" s="198"/>
      <c r="W268" s="198"/>
      <c r="X268" s="247"/>
    </row>
    <row r="269" spans="1:24" s="224" customFormat="1" ht="10.5">
      <c r="A269" s="245"/>
      <c r="B269" s="245"/>
      <c r="C269" s="245"/>
      <c r="D269" s="245"/>
      <c r="E269" s="246"/>
      <c r="F269" s="246"/>
      <c r="G269" s="246"/>
      <c r="H269" s="246"/>
      <c r="I269" s="246"/>
      <c r="J269" s="246"/>
      <c r="K269" s="246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198"/>
      <c r="X269" s="247"/>
    </row>
    <row r="270" spans="1:24" s="224" customFormat="1" ht="10.5">
      <c r="A270" s="245"/>
      <c r="B270" s="245"/>
      <c r="C270" s="245"/>
      <c r="D270" s="245"/>
      <c r="E270" s="246"/>
      <c r="F270" s="246"/>
      <c r="G270" s="246"/>
      <c r="H270" s="246"/>
      <c r="I270" s="246"/>
      <c r="J270" s="246"/>
      <c r="K270" s="246"/>
      <c r="L270" s="198"/>
      <c r="M270" s="198"/>
      <c r="N270" s="198"/>
      <c r="O270" s="198"/>
      <c r="P270" s="198"/>
      <c r="Q270" s="198"/>
      <c r="R270" s="198"/>
      <c r="S270" s="198"/>
      <c r="T270" s="198"/>
      <c r="U270" s="198"/>
      <c r="V270" s="198"/>
      <c r="W270" s="198"/>
      <c r="X270" s="247"/>
    </row>
    <row r="271" spans="1:24" s="224" customFormat="1" ht="10.5">
      <c r="A271" s="245"/>
      <c r="B271" s="245"/>
      <c r="C271" s="245"/>
      <c r="D271" s="245"/>
      <c r="E271" s="246"/>
      <c r="F271" s="246"/>
      <c r="G271" s="246"/>
      <c r="H271" s="246"/>
      <c r="I271" s="246"/>
      <c r="J271" s="246"/>
      <c r="K271" s="246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247"/>
    </row>
    <row r="272" spans="1:24" s="224" customFormat="1" ht="10.5">
      <c r="A272" s="245"/>
      <c r="B272" s="245"/>
      <c r="C272" s="245"/>
      <c r="D272" s="245"/>
      <c r="E272" s="246"/>
      <c r="F272" s="246"/>
      <c r="G272" s="246"/>
      <c r="H272" s="246"/>
      <c r="I272" s="246"/>
      <c r="J272" s="246"/>
      <c r="K272" s="246"/>
      <c r="L272" s="198"/>
      <c r="M272" s="198"/>
      <c r="N272" s="198"/>
      <c r="O272" s="198"/>
      <c r="P272" s="198"/>
      <c r="Q272" s="198"/>
      <c r="R272" s="198"/>
      <c r="S272" s="198"/>
      <c r="T272" s="198"/>
      <c r="U272" s="198"/>
      <c r="V272" s="198"/>
      <c r="W272" s="198"/>
      <c r="X272" s="247"/>
    </row>
    <row r="273" spans="1:24" s="224" customFormat="1" ht="10.5">
      <c r="A273" s="245"/>
      <c r="B273" s="245"/>
      <c r="C273" s="245"/>
      <c r="D273" s="245"/>
      <c r="E273" s="246"/>
      <c r="F273" s="246"/>
      <c r="G273" s="246"/>
      <c r="H273" s="246"/>
      <c r="I273" s="246"/>
      <c r="J273" s="246"/>
      <c r="K273" s="246"/>
      <c r="L273" s="198"/>
      <c r="M273" s="198"/>
      <c r="N273" s="198"/>
      <c r="O273" s="198"/>
      <c r="P273" s="198"/>
      <c r="Q273" s="198"/>
      <c r="R273" s="198"/>
      <c r="S273" s="198"/>
      <c r="T273" s="198"/>
      <c r="U273" s="198"/>
      <c r="V273" s="198"/>
      <c r="W273" s="198"/>
      <c r="X273" s="247"/>
    </row>
    <row r="274" spans="1:24" s="224" customFormat="1" ht="10.5">
      <c r="A274" s="245"/>
      <c r="B274" s="245"/>
      <c r="C274" s="245"/>
      <c r="D274" s="245"/>
      <c r="E274" s="246"/>
      <c r="F274" s="246"/>
      <c r="G274" s="246"/>
      <c r="H274" s="246"/>
      <c r="I274" s="246"/>
      <c r="J274" s="246"/>
      <c r="K274" s="246"/>
      <c r="L274" s="198"/>
      <c r="M274" s="198"/>
      <c r="N274" s="198"/>
      <c r="O274" s="198"/>
      <c r="P274" s="198"/>
      <c r="Q274" s="198"/>
      <c r="R274" s="198"/>
      <c r="S274" s="198"/>
      <c r="T274" s="198"/>
      <c r="U274" s="198"/>
      <c r="V274" s="198"/>
      <c r="W274" s="198"/>
      <c r="X274" s="247"/>
    </row>
    <row r="275" spans="1:24" s="224" customFormat="1" ht="10.5">
      <c r="A275" s="245"/>
      <c r="B275" s="245"/>
      <c r="C275" s="245"/>
      <c r="D275" s="245"/>
      <c r="E275" s="246"/>
      <c r="F275" s="246"/>
      <c r="G275" s="246"/>
      <c r="H275" s="246"/>
      <c r="I275" s="246"/>
      <c r="J275" s="246"/>
      <c r="K275" s="246"/>
      <c r="L275" s="198"/>
      <c r="M275" s="198"/>
      <c r="N275" s="198"/>
      <c r="O275" s="198"/>
      <c r="P275" s="198"/>
      <c r="Q275" s="198"/>
      <c r="R275" s="198"/>
      <c r="S275" s="198"/>
      <c r="T275" s="198"/>
      <c r="U275" s="198"/>
      <c r="V275" s="198"/>
      <c r="W275" s="198"/>
      <c r="X275" s="247"/>
    </row>
    <row r="276" spans="1:24" s="224" customFormat="1" ht="10.5">
      <c r="A276" s="245"/>
      <c r="B276" s="245"/>
      <c r="C276" s="245"/>
      <c r="D276" s="245"/>
      <c r="E276" s="246"/>
      <c r="F276" s="246"/>
      <c r="G276" s="246"/>
      <c r="H276" s="246"/>
      <c r="I276" s="246"/>
      <c r="J276" s="246"/>
      <c r="K276" s="246"/>
      <c r="L276" s="198"/>
      <c r="M276" s="198"/>
      <c r="N276" s="198"/>
      <c r="O276" s="198"/>
      <c r="P276" s="198"/>
      <c r="Q276" s="198"/>
      <c r="R276" s="198"/>
      <c r="S276" s="198"/>
      <c r="T276" s="198"/>
      <c r="U276" s="198"/>
      <c r="V276" s="198"/>
      <c r="W276" s="198"/>
      <c r="X276" s="247"/>
    </row>
    <row r="277" spans="1:24" s="224" customFormat="1" ht="10.5">
      <c r="A277" s="245"/>
      <c r="B277" s="245"/>
      <c r="C277" s="245"/>
      <c r="D277" s="245"/>
      <c r="E277" s="246"/>
      <c r="F277" s="246"/>
      <c r="G277" s="246"/>
      <c r="H277" s="246"/>
      <c r="I277" s="246"/>
      <c r="J277" s="246"/>
      <c r="K277" s="246"/>
      <c r="L277" s="198"/>
      <c r="M277" s="198"/>
      <c r="N277" s="198"/>
      <c r="O277" s="198"/>
      <c r="P277" s="198"/>
      <c r="Q277" s="198"/>
      <c r="R277" s="198"/>
      <c r="S277" s="198"/>
      <c r="T277" s="198"/>
      <c r="U277" s="198"/>
      <c r="V277" s="198"/>
      <c r="W277" s="198"/>
      <c r="X277" s="247"/>
    </row>
    <row r="278" spans="1:24" s="224" customFormat="1" ht="10.5">
      <c r="A278" s="245"/>
      <c r="B278" s="245"/>
      <c r="C278" s="245"/>
      <c r="D278" s="245"/>
      <c r="E278" s="246"/>
      <c r="F278" s="246"/>
      <c r="G278" s="246"/>
      <c r="H278" s="246"/>
      <c r="I278" s="246"/>
      <c r="J278" s="246"/>
      <c r="K278" s="246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  <c r="W278" s="198"/>
      <c r="X278" s="247"/>
    </row>
    <row r="279" spans="1:24" s="224" customFormat="1" ht="10.5">
      <c r="A279" s="245"/>
      <c r="B279" s="245"/>
      <c r="C279" s="245"/>
      <c r="D279" s="245"/>
      <c r="E279" s="246"/>
      <c r="F279" s="246"/>
      <c r="G279" s="246"/>
      <c r="H279" s="246"/>
      <c r="I279" s="246"/>
      <c r="J279" s="246"/>
      <c r="K279" s="246"/>
      <c r="L279" s="198"/>
      <c r="M279" s="198"/>
      <c r="N279" s="198"/>
      <c r="O279" s="198"/>
      <c r="P279" s="198"/>
      <c r="Q279" s="198"/>
      <c r="R279" s="198"/>
      <c r="S279" s="198"/>
      <c r="T279" s="198"/>
      <c r="U279" s="198"/>
      <c r="V279" s="198"/>
      <c r="W279" s="198"/>
      <c r="X279" s="247"/>
    </row>
    <row r="280" spans="1:24" s="224" customFormat="1" ht="10.5">
      <c r="A280" s="245"/>
      <c r="B280" s="245"/>
      <c r="C280" s="245"/>
      <c r="D280" s="245"/>
      <c r="E280" s="246"/>
      <c r="F280" s="246"/>
      <c r="G280" s="246"/>
      <c r="H280" s="246"/>
      <c r="I280" s="246"/>
      <c r="J280" s="246"/>
      <c r="K280" s="246"/>
      <c r="L280" s="198"/>
      <c r="M280" s="198"/>
      <c r="N280" s="198"/>
      <c r="O280" s="198"/>
      <c r="P280" s="198"/>
      <c r="Q280" s="198"/>
      <c r="R280" s="198"/>
      <c r="S280" s="198"/>
      <c r="T280" s="198"/>
      <c r="U280" s="198"/>
      <c r="V280" s="198"/>
      <c r="W280" s="198"/>
      <c r="X280" s="247"/>
    </row>
    <row r="281" spans="1:24" s="224" customFormat="1" ht="10.5">
      <c r="A281" s="245"/>
      <c r="B281" s="245"/>
      <c r="C281" s="245"/>
      <c r="D281" s="245"/>
      <c r="E281" s="246"/>
      <c r="F281" s="246"/>
      <c r="G281" s="246"/>
      <c r="H281" s="246"/>
      <c r="I281" s="246"/>
      <c r="J281" s="246"/>
      <c r="K281" s="246"/>
      <c r="L281" s="198"/>
      <c r="M281" s="198"/>
      <c r="N281" s="198"/>
      <c r="O281" s="198"/>
      <c r="P281" s="198"/>
      <c r="Q281" s="198"/>
      <c r="R281" s="198"/>
      <c r="S281" s="198"/>
      <c r="T281" s="198"/>
      <c r="U281" s="198"/>
      <c r="V281" s="198"/>
      <c r="W281" s="198"/>
      <c r="X281" s="247"/>
    </row>
    <row r="282" spans="1:24" s="224" customFormat="1" ht="10.5">
      <c r="A282" s="245"/>
      <c r="B282" s="245"/>
      <c r="C282" s="245"/>
      <c r="D282" s="245"/>
      <c r="E282" s="246"/>
      <c r="F282" s="246"/>
      <c r="G282" s="246"/>
      <c r="H282" s="246"/>
      <c r="I282" s="246"/>
      <c r="J282" s="246"/>
      <c r="K282" s="246"/>
      <c r="L282" s="198"/>
      <c r="M282" s="198"/>
      <c r="N282" s="198"/>
      <c r="O282" s="198"/>
      <c r="P282" s="198"/>
      <c r="Q282" s="198"/>
      <c r="R282" s="198"/>
      <c r="S282" s="198"/>
      <c r="T282" s="198"/>
      <c r="U282" s="198"/>
      <c r="V282" s="198"/>
      <c r="W282" s="198"/>
      <c r="X282" s="247"/>
    </row>
    <row r="283" spans="1:24" s="224" customFormat="1" ht="10.5">
      <c r="A283" s="245"/>
      <c r="B283" s="245"/>
      <c r="C283" s="245"/>
      <c r="D283" s="245"/>
      <c r="E283" s="246"/>
      <c r="F283" s="246"/>
      <c r="G283" s="246"/>
      <c r="H283" s="246"/>
      <c r="I283" s="246"/>
      <c r="J283" s="246"/>
      <c r="K283" s="246"/>
      <c r="L283" s="198"/>
      <c r="M283" s="198"/>
      <c r="N283" s="198"/>
      <c r="O283" s="198"/>
      <c r="P283" s="198"/>
      <c r="Q283" s="198"/>
      <c r="R283" s="198"/>
      <c r="S283" s="198"/>
      <c r="T283" s="198"/>
      <c r="U283" s="198"/>
      <c r="V283" s="198"/>
      <c r="W283" s="198"/>
      <c r="X283" s="247"/>
    </row>
    <row r="284" spans="1:24" s="224" customFormat="1" ht="10.5">
      <c r="A284" s="245"/>
      <c r="B284" s="245"/>
      <c r="C284" s="245"/>
      <c r="D284" s="245"/>
      <c r="E284" s="246"/>
      <c r="F284" s="246"/>
      <c r="G284" s="246"/>
      <c r="H284" s="246"/>
      <c r="I284" s="246"/>
      <c r="J284" s="246"/>
      <c r="K284" s="246"/>
      <c r="L284" s="198"/>
      <c r="M284" s="198"/>
      <c r="N284" s="198"/>
      <c r="O284" s="198"/>
      <c r="P284" s="198"/>
      <c r="Q284" s="198"/>
      <c r="R284" s="198"/>
      <c r="S284" s="198"/>
      <c r="T284" s="198"/>
      <c r="U284" s="198"/>
      <c r="V284" s="198"/>
      <c r="W284" s="198"/>
      <c r="X284" s="247"/>
    </row>
    <row r="285" spans="1:24" s="224" customFormat="1" ht="10.5">
      <c r="A285" s="245"/>
      <c r="B285" s="245"/>
      <c r="C285" s="245"/>
      <c r="D285" s="245"/>
      <c r="E285" s="246"/>
      <c r="F285" s="246"/>
      <c r="G285" s="246"/>
      <c r="H285" s="246"/>
      <c r="I285" s="246"/>
      <c r="J285" s="246"/>
      <c r="K285" s="246"/>
      <c r="L285" s="198"/>
      <c r="M285" s="198"/>
      <c r="N285" s="198"/>
      <c r="O285" s="198"/>
      <c r="P285" s="198"/>
      <c r="Q285" s="198"/>
      <c r="R285" s="198"/>
      <c r="S285" s="198"/>
      <c r="T285" s="198"/>
      <c r="U285" s="198"/>
      <c r="V285" s="198"/>
      <c r="W285" s="198"/>
      <c r="X285" s="247"/>
    </row>
    <row r="286" spans="1:24" s="224" customFormat="1" ht="10.5">
      <c r="A286" s="245"/>
      <c r="B286" s="245"/>
      <c r="C286" s="245"/>
      <c r="D286" s="245"/>
      <c r="E286" s="246"/>
      <c r="F286" s="246"/>
      <c r="G286" s="246"/>
      <c r="H286" s="246"/>
      <c r="I286" s="246"/>
      <c r="J286" s="246"/>
      <c r="K286" s="246"/>
      <c r="L286" s="198"/>
      <c r="M286" s="198"/>
      <c r="N286" s="198"/>
      <c r="O286" s="198"/>
      <c r="P286" s="198"/>
      <c r="Q286" s="198"/>
      <c r="R286" s="198"/>
      <c r="S286" s="198"/>
      <c r="T286" s="198"/>
      <c r="U286" s="198"/>
      <c r="V286" s="198"/>
      <c r="W286" s="198"/>
      <c r="X286" s="247"/>
    </row>
    <row r="287" spans="1:24" s="224" customFormat="1" ht="10.5">
      <c r="A287" s="245"/>
      <c r="B287" s="245"/>
      <c r="C287" s="245"/>
      <c r="D287" s="245"/>
      <c r="E287" s="246"/>
      <c r="F287" s="246"/>
      <c r="G287" s="246"/>
      <c r="H287" s="246"/>
      <c r="I287" s="246"/>
      <c r="J287" s="246"/>
      <c r="K287" s="246"/>
      <c r="L287" s="198"/>
      <c r="M287" s="198"/>
      <c r="N287" s="198"/>
      <c r="O287" s="198"/>
      <c r="P287" s="198"/>
      <c r="Q287" s="198"/>
      <c r="R287" s="198"/>
      <c r="S287" s="198"/>
      <c r="T287" s="198"/>
      <c r="U287" s="198"/>
      <c r="V287" s="198"/>
      <c r="W287" s="198"/>
      <c r="X287" s="247"/>
    </row>
    <row r="288" spans="1:24" s="224" customFormat="1" ht="10.5">
      <c r="A288" s="245"/>
      <c r="B288" s="245"/>
      <c r="C288" s="245"/>
      <c r="D288" s="245"/>
      <c r="E288" s="246"/>
      <c r="F288" s="246"/>
      <c r="G288" s="246"/>
      <c r="H288" s="246"/>
      <c r="I288" s="246"/>
      <c r="J288" s="246"/>
      <c r="K288" s="246"/>
      <c r="L288" s="198"/>
      <c r="M288" s="198"/>
      <c r="N288" s="198"/>
      <c r="O288" s="198"/>
      <c r="P288" s="198"/>
      <c r="Q288" s="198"/>
      <c r="R288" s="198"/>
      <c r="S288" s="198"/>
      <c r="T288" s="198"/>
      <c r="U288" s="198"/>
      <c r="V288" s="198"/>
      <c r="W288" s="198"/>
      <c r="X288" s="247"/>
    </row>
    <row r="289" spans="1:24" s="224" customFormat="1" ht="10.5">
      <c r="A289" s="245"/>
      <c r="B289" s="245"/>
      <c r="C289" s="245"/>
      <c r="D289" s="245"/>
      <c r="E289" s="246"/>
      <c r="F289" s="246"/>
      <c r="G289" s="246"/>
      <c r="H289" s="246"/>
      <c r="I289" s="246"/>
      <c r="J289" s="246"/>
      <c r="K289" s="246"/>
      <c r="L289" s="198"/>
      <c r="M289" s="198"/>
      <c r="N289" s="198"/>
      <c r="O289" s="198"/>
      <c r="P289" s="198"/>
      <c r="Q289" s="198"/>
      <c r="R289" s="198"/>
      <c r="S289" s="198"/>
      <c r="T289" s="198"/>
      <c r="U289" s="198"/>
      <c r="V289" s="198"/>
      <c r="W289" s="198"/>
      <c r="X289" s="247"/>
    </row>
    <row r="290" spans="1:24" s="224" customFormat="1" ht="10.5">
      <c r="A290" s="245"/>
      <c r="B290" s="245"/>
      <c r="C290" s="245"/>
      <c r="D290" s="245"/>
      <c r="E290" s="246"/>
      <c r="F290" s="246"/>
      <c r="G290" s="246"/>
      <c r="H290" s="246"/>
      <c r="I290" s="246"/>
      <c r="J290" s="246"/>
      <c r="K290" s="246"/>
      <c r="L290" s="198"/>
      <c r="M290" s="198"/>
      <c r="N290" s="198"/>
      <c r="O290" s="198"/>
      <c r="P290" s="198"/>
      <c r="Q290" s="198"/>
      <c r="R290" s="198"/>
      <c r="S290" s="198"/>
      <c r="T290" s="198"/>
      <c r="U290" s="198"/>
      <c r="V290" s="198"/>
      <c r="W290" s="198"/>
      <c r="X290" s="247"/>
    </row>
    <row r="291" spans="1:24" s="224" customFormat="1" ht="10.5">
      <c r="A291" s="245"/>
      <c r="B291" s="245"/>
      <c r="C291" s="245"/>
      <c r="D291" s="245"/>
      <c r="E291" s="246"/>
      <c r="F291" s="246"/>
      <c r="G291" s="246"/>
      <c r="H291" s="246"/>
      <c r="I291" s="246"/>
      <c r="J291" s="246"/>
      <c r="K291" s="246"/>
      <c r="L291" s="198"/>
      <c r="M291" s="198"/>
      <c r="N291" s="198"/>
      <c r="O291" s="198"/>
      <c r="P291" s="198"/>
      <c r="Q291" s="198"/>
      <c r="R291" s="198"/>
      <c r="S291" s="198"/>
      <c r="T291" s="198"/>
      <c r="U291" s="198"/>
      <c r="V291" s="198"/>
      <c r="W291" s="198"/>
      <c r="X291" s="247"/>
    </row>
    <row r="292" spans="1:24" s="224" customFormat="1" ht="10.5">
      <c r="A292" s="245"/>
      <c r="B292" s="245"/>
      <c r="C292" s="245"/>
      <c r="D292" s="245"/>
      <c r="E292" s="246"/>
      <c r="F292" s="246"/>
      <c r="G292" s="246"/>
      <c r="H292" s="246"/>
      <c r="I292" s="246"/>
      <c r="J292" s="246"/>
      <c r="K292" s="246"/>
      <c r="L292" s="198"/>
      <c r="M292" s="198"/>
      <c r="N292" s="198"/>
      <c r="O292" s="198"/>
      <c r="P292" s="198"/>
      <c r="Q292" s="198"/>
      <c r="R292" s="198"/>
      <c r="S292" s="198"/>
      <c r="T292" s="198"/>
      <c r="U292" s="198"/>
      <c r="V292" s="198"/>
      <c r="W292" s="198"/>
      <c r="X292" s="247"/>
    </row>
    <row r="293" spans="1:24" s="224" customFormat="1" ht="10.5">
      <c r="A293" s="245"/>
      <c r="B293" s="245"/>
      <c r="C293" s="245"/>
      <c r="D293" s="245"/>
      <c r="E293" s="246"/>
      <c r="F293" s="246"/>
      <c r="G293" s="246"/>
      <c r="H293" s="246"/>
      <c r="I293" s="246"/>
      <c r="J293" s="246"/>
      <c r="K293" s="246"/>
      <c r="L293" s="198"/>
      <c r="M293" s="198"/>
      <c r="N293" s="198"/>
      <c r="O293" s="198"/>
      <c r="P293" s="198"/>
      <c r="Q293" s="198"/>
      <c r="R293" s="198"/>
      <c r="S293" s="198"/>
      <c r="T293" s="198"/>
      <c r="U293" s="198"/>
      <c r="V293" s="198"/>
      <c r="W293" s="198"/>
      <c r="X293" s="247"/>
    </row>
    <row r="294" spans="1:24" s="224" customFormat="1" ht="10.5">
      <c r="A294" s="245"/>
      <c r="B294" s="245"/>
      <c r="C294" s="245"/>
      <c r="D294" s="245"/>
      <c r="E294" s="246"/>
      <c r="F294" s="246"/>
      <c r="G294" s="246"/>
      <c r="H294" s="246"/>
      <c r="I294" s="246"/>
      <c r="J294" s="246"/>
      <c r="K294" s="246"/>
      <c r="L294" s="198"/>
      <c r="M294" s="198"/>
      <c r="N294" s="198"/>
      <c r="O294" s="198"/>
      <c r="P294" s="198"/>
      <c r="Q294" s="198"/>
      <c r="R294" s="198"/>
      <c r="S294" s="198"/>
      <c r="T294" s="198"/>
      <c r="U294" s="198"/>
      <c r="V294" s="198"/>
      <c r="W294" s="198"/>
      <c r="X294" s="247"/>
    </row>
    <row r="295" spans="1:24" s="224" customFormat="1" ht="10.5">
      <c r="A295" s="245"/>
      <c r="B295" s="245"/>
      <c r="C295" s="245"/>
      <c r="D295" s="245"/>
      <c r="E295" s="246"/>
      <c r="F295" s="246"/>
      <c r="G295" s="246"/>
      <c r="H295" s="246"/>
      <c r="I295" s="246"/>
      <c r="J295" s="246"/>
      <c r="K295" s="246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  <c r="V295" s="198"/>
      <c r="W295" s="198"/>
      <c r="X295" s="247"/>
    </row>
    <row r="296" spans="1:24" s="224" customFormat="1" ht="10.5">
      <c r="A296" s="245"/>
      <c r="B296" s="245"/>
      <c r="C296" s="245"/>
      <c r="D296" s="245"/>
      <c r="E296" s="246"/>
      <c r="F296" s="246"/>
      <c r="G296" s="246"/>
      <c r="H296" s="246"/>
      <c r="I296" s="246"/>
      <c r="J296" s="246"/>
      <c r="K296" s="246"/>
      <c r="L296" s="198"/>
      <c r="M296" s="198"/>
      <c r="N296" s="198"/>
      <c r="O296" s="198"/>
      <c r="P296" s="198"/>
      <c r="Q296" s="198"/>
      <c r="R296" s="198"/>
      <c r="S296" s="198"/>
      <c r="T296" s="198"/>
      <c r="U296" s="198"/>
      <c r="V296" s="198"/>
      <c r="W296" s="198"/>
      <c r="X296" s="247"/>
    </row>
    <row r="297" spans="1:24" s="224" customFormat="1" ht="10.5">
      <c r="A297" s="245"/>
      <c r="B297" s="245"/>
      <c r="C297" s="245"/>
      <c r="D297" s="245"/>
      <c r="E297" s="246"/>
      <c r="F297" s="246"/>
      <c r="G297" s="246"/>
      <c r="H297" s="246"/>
      <c r="I297" s="246"/>
      <c r="J297" s="246"/>
      <c r="K297" s="246"/>
      <c r="L297" s="198"/>
      <c r="M297" s="198"/>
      <c r="N297" s="198"/>
      <c r="O297" s="198"/>
      <c r="P297" s="198"/>
      <c r="Q297" s="198"/>
      <c r="R297" s="198"/>
      <c r="S297" s="198"/>
      <c r="T297" s="198"/>
      <c r="U297" s="198"/>
      <c r="V297" s="198"/>
      <c r="W297" s="198"/>
      <c r="X297" s="247"/>
    </row>
    <row r="298" spans="1:24" s="224" customFormat="1" ht="10.5">
      <c r="A298" s="245"/>
      <c r="B298" s="245"/>
      <c r="C298" s="245"/>
      <c r="D298" s="245"/>
      <c r="E298" s="246"/>
      <c r="F298" s="246"/>
      <c r="G298" s="246"/>
      <c r="H298" s="246"/>
      <c r="I298" s="246"/>
      <c r="J298" s="246"/>
      <c r="K298" s="246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98"/>
      <c r="X298" s="247"/>
    </row>
    <row r="299" spans="1:24" s="224" customFormat="1" ht="10.5">
      <c r="A299" s="245"/>
      <c r="B299" s="245"/>
      <c r="C299" s="245"/>
      <c r="D299" s="245"/>
      <c r="E299" s="246"/>
      <c r="F299" s="246"/>
      <c r="G299" s="246"/>
      <c r="H299" s="246"/>
      <c r="I299" s="246"/>
      <c r="J299" s="246"/>
      <c r="K299" s="246"/>
      <c r="L299" s="198"/>
      <c r="M299" s="198"/>
      <c r="N299" s="198"/>
      <c r="O299" s="198"/>
      <c r="P299" s="198"/>
      <c r="Q299" s="198"/>
      <c r="R299" s="198"/>
      <c r="S299" s="198"/>
      <c r="T299" s="198"/>
      <c r="U299" s="198"/>
      <c r="V299" s="198"/>
      <c r="W299" s="198"/>
      <c r="X299" s="247"/>
    </row>
    <row r="300" spans="1:24" s="224" customFormat="1" ht="10.5">
      <c r="A300" s="245"/>
      <c r="B300" s="245"/>
      <c r="C300" s="245"/>
      <c r="D300" s="245"/>
      <c r="E300" s="246"/>
      <c r="F300" s="246"/>
      <c r="G300" s="246"/>
      <c r="H300" s="246"/>
      <c r="I300" s="246"/>
      <c r="J300" s="246"/>
      <c r="K300" s="246"/>
      <c r="L300" s="198"/>
      <c r="M300" s="198"/>
      <c r="N300" s="198"/>
      <c r="O300" s="198"/>
      <c r="P300" s="198"/>
      <c r="Q300" s="198"/>
      <c r="R300" s="198"/>
      <c r="S300" s="198"/>
      <c r="T300" s="198"/>
      <c r="U300" s="198"/>
      <c r="V300" s="198"/>
      <c r="W300" s="198"/>
      <c r="X300" s="247"/>
    </row>
    <row r="301" spans="1:24" s="224" customFormat="1" ht="10.5">
      <c r="A301" s="245"/>
      <c r="B301" s="245"/>
      <c r="C301" s="245"/>
      <c r="D301" s="245"/>
      <c r="E301" s="246"/>
      <c r="F301" s="246"/>
      <c r="G301" s="246"/>
      <c r="H301" s="246"/>
      <c r="I301" s="246"/>
      <c r="J301" s="246"/>
      <c r="K301" s="246"/>
      <c r="L301" s="198"/>
      <c r="M301" s="198"/>
      <c r="N301" s="198"/>
      <c r="O301" s="198"/>
      <c r="P301" s="198"/>
      <c r="Q301" s="198"/>
      <c r="R301" s="198"/>
      <c r="S301" s="198"/>
      <c r="T301" s="198"/>
      <c r="U301" s="198"/>
      <c r="V301" s="198"/>
      <c r="W301" s="198"/>
      <c r="X301" s="247"/>
    </row>
    <row r="302" spans="1:24" s="224" customFormat="1" ht="10.5">
      <c r="A302" s="245"/>
      <c r="B302" s="245"/>
      <c r="C302" s="245"/>
      <c r="D302" s="245"/>
      <c r="E302" s="246"/>
      <c r="F302" s="246"/>
      <c r="G302" s="246"/>
      <c r="H302" s="246"/>
      <c r="I302" s="246"/>
      <c r="J302" s="246"/>
      <c r="K302" s="246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247"/>
    </row>
    <row r="303" spans="1:24" s="224" customFormat="1" ht="10.5">
      <c r="A303" s="245"/>
      <c r="B303" s="245"/>
      <c r="C303" s="245"/>
      <c r="D303" s="245"/>
      <c r="E303" s="246"/>
      <c r="F303" s="246"/>
      <c r="G303" s="246"/>
      <c r="H303" s="246"/>
      <c r="I303" s="246"/>
      <c r="J303" s="246"/>
      <c r="K303" s="246"/>
      <c r="L303" s="198"/>
      <c r="M303" s="198"/>
      <c r="N303" s="198"/>
      <c r="O303" s="198"/>
      <c r="P303" s="198"/>
      <c r="Q303" s="198"/>
      <c r="R303" s="198"/>
      <c r="S303" s="198"/>
      <c r="T303" s="198"/>
      <c r="U303" s="198"/>
      <c r="V303" s="198"/>
      <c r="W303" s="198"/>
      <c r="X303" s="247"/>
    </row>
    <row r="304" spans="1:24" s="224" customFormat="1" ht="10.5">
      <c r="A304" s="245"/>
      <c r="B304" s="245"/>
      <c r="C304" s="245"/>
      <c r="D304" s="245"/>
      <c r="E304" s="246"/>
      <c r="F304" s="246"/>
      <c r="G304" s="246"/>
      <c r="H304" s="246"/>
      <c r="I304" s="246"/>
      <c r="J304" s="246"/>
      <c r="K304" s="246"/>
      <c r="L304" s="198"/>
      <c r="M304" s="198"/>
      <c r="N304" s="198"/>
      <c r="O304" s="198"/>
      <c r="P304" s="198"/>
      <c r="Q304" s="198"/>
      <c r="R304" s="198"/>
      <c r="S304" s="198"/>
      <c r="T304" s="198"/>
      <c r="U304" s="198"/>
      <c r="V304" s="198"/>
      <c r="W304" s="198"/>
      <c r="X304" s="247"/>
    </row>
    <row r="305" spans="1:24" s="224" customFormat="1" ht="10.5">
      <c r="A305" s="245"/>
      <c r="B305" s="245"/>
      <c r="C305" s="245"/>
      <c r="D305" s="245"/>
      <c r="E305" s="246"/>
      <c r="F305" s="246"/>
      <c r="G305" s="246"/>
      <c r="H305" s="246"/>
      <c r="I305" s="246"/>
      <c r="J305" s="246"/>
      <c r="K305" s="246"/>
      <c r="L305" s="198"/>
      <c r="M305" s="198"/>
      <c r="N305" s="198"/>
      <c r="O305" s="198"/>
      <c r="P305" s="198"/>
      <c r="Q305" s="198"/>
      <c r="R305" s="198"/>
      <c r="S305" s="198"/>
      <c r="T305" s="198"/>
      <c r="U305" s="198"/>
      <c r="V305" s="198"/>
      <c r="W305" s="198"/>
      <c r="X305" s="247"/>
    </row>
    <row r="306" spans="1:24" s="224" customFormat="1" ht="10.5">
      <c r="A306" s="245"/>
      <c r="B306" s="245"/>
      <c r="C306" s="245"/>
      <c r="D306" s="245"/>
      <c r="E306" s="246"/>
      <c r="F306" s="246"/>
      <c r="G306" s="246"/>
      <c r="H306" s="246"/>
      <c r="I306" s="246"/>
      <c r="J306" s="246"/>
      <c r="K306" s="246"/>
      <c r="L306" s="198"/>
      <c r="M306" s="198"/>
      <c r="N306" s="198"/>
      <c r="O306" s="198"/>
      <c r="P306" s="198"/>
      <c r="Q306" s="198"/>
      <c r="R306" s="198"/>
      <c r="S306" s="198"/>
      <c r="T306" s="198"/>
      <c r="U306" s="198"/>
      <c r="V306" s="198"/>
      <c r="W306" s="198"/>
      <c r="X306" s="247"/>
    </row>
    <row r="307" spans="1:24" s="224" customFormat="1" ht="10.5">
      <c r="A307" s="245"/>
      <c r="B307" s="245"/>
      <c r="C307" s="245"/>
      <c r="D307" s="245"/>
      <c r="E307" s="246"/>
      <c r="F307" s="246"/>
      <c r="G307" s="246"/>
      <c r="H307" s="246"/>
      <c r="I307" s="246"/>
      <c r="J307" s="246"/>
      <c r="K307" s="246"/>
      <c r="L307" s="198"/>
      <c r="M307" s="198"/>
      <c r="N307" s="198"/>
      <c r="O307" s="198"/>
      <c r="P307" s="198"/>
      <c r="Q307" s="198"/>
      <c r="R307" s="198"/>
      <c r="S307" s="198"/>
      <c r="T307" s="198"/>
      <c r="U307" s="198"/>
      <c r="V307" s="198"/>
      <c r="W307" s="198"/>
      <c r="X307" s="247"/>
    </row>
    <row r="308" spans="1:24" s="224" customFormat="1" ht="10.5">
      <c r="A308" s="245"/>
      <c r="B308" s="245"/>
      <c r="C308" s="245"/>
      <c r="D308" s="245"/>
      <c r="E308" s="246"/>
      <c r="F308" s="246"/>
      <c r="G308" s="246"/>
      <c r="H308" s="246"/>
      <c r="I308" s="246"/>
      <c r="J308" s="246"/>
      <c r="K308" s="246"/>
      <c r="L308" s="198"/>
      <c r="M308" s="198"/>
      <c r="N308" s="198"/>
      <c r="O308" s="198"/>
      <c r="P308" s="198"/>
      <c r="Q308" s="198"/>
      <c r="R308" s="198"/>
      <c r="S308" s="198"/>
      <c r="T308" s="198"/>
      <c r="U308" s="198"/>
      <c r="V308" s="198"/>
      <c r="W308" s="198"/>
      <c r="X308" s="247"/>
    </row>
    <row r="309" spans="1:24" s="224" customFormat="1" ht="10.5">
      <c r="A309" s="245"/>
      <c r="B309" s="245"/>
      <c r="C309" s="245"/>
      <c r="D309" s="245"/>
      <c r="E309" s="246"/>
      <c r="F309" s="246"/>
      <c r="G309" s="246"/>
      <c r="H309" s="246"/>
      <c r="I309" s="246"/>
      <c r="J309" s="246"/>
      <c r="K309" s="246"/>
      <c r="L309" s="198"/>
      <c r="M309" s="198"/>
      <c r="N309" s="198"/>
      <c r="O309" s="198"/>
      <c r="P309" s="198"/>
      <c r="Q309" s="198"/>
      <c r="R309" s="198"/>
      <c r="S309" s="198"/>
      <c r="T309" s="198"/>
      <c r="U309" s="198"/>
      <c r="V309" s="198"/>
      <c r="W309" s="198"/>
      <c r="X309" s="247"/>
    </row>
    <row r="310" spans="1:24" s="224" customFormat="1" ht="10.5">
      <c r="A310" s="245"/>
      <c r="B310" s="245"/>
      <c r="C310" s="245"/>
      <c r="D310" s="245"/>
      <c r="E310" s="246"/>
      <c r="F310" s="246"/>
      <c r="G310" s="246"/>
      <c r="H310" s="246"/>
      <c r="I310" s="246"/>
      <c r="J310" s="246"/>
      <c r="K310" s="246"/>
      <c r="L310" s="198"/>
      <c r="M310" s="198"/>
      <c r="N310" s="198"/>
      <c r="O310" s="198"/>
      <c r="P310" s="198"/>
      <c r="Q310" s="198"/>
      <c r="R310" s="198"/>
      <c r="S310" s="198"/>
      <c r="T310" s="198"/>
      <c r="U310" s="198"/>
      <c r="V310" s="198"/>
      <c r="W310" s="198"/>
      <c r="X310" s="247"/>
    </row>
    <row r="311" spans="1:24" s="224" customFormat="1" ht="10.5">
      <c r="A311" s="245"/>
      <c r="B311" s="245"/>
      <c r="C311" s="245"/>
      <c r="D311" s="245"/>
      <c r="E311" s="246"/>
      <c r="F311" s="246"/>
      <c r="G311" s="246"/>
      <c r="H311" s="246"/>
      <c r="I311" s="246"/>
      <c r="J311" s="246"/>
      <c r="K311" s="246"/>
      <c r="L311" s="198"/>
      <c r="M311" s="198"/>
      <c r="N311" s="198"/>
      <c r="O311" s="198"/>
      <c r="P311" s="198"/>
      <c r="Q311" s="198"/>
      <c r="R311" s="198"/>
      <c r="S311" s="198"/>
      <c r="T311" s="198"/>
      <c r="U311" s="198"/>
      <c r="V311" s="198"/>
      <c r="W311" s="198"/>
      <c r="X311" s="247"/>
    </row>
    <row r="312" spans="1:24" s="224" customFormat="1" ht="10.5">
      <c r="A312" s="245"/>
      <c r="B312" s="245"/>
      <c r="C312" s="245"/>
      <c r="D312" s="245"/>
      <c r="E312" s="246"/>
      <c r="F312" s="246"/>
      <c r="G312" s="246"/>
      <c r="H312" s="246"/>
      <c r="I312" s="246"/>
      <c r="J312" s="246"/>
      <c r="K312" s="246"/>
      <c r="L312" s="198"/>
      <c r="M312" s="198"/>
      <c r="N312" s="198"/>
      <c r="O312" s="198"/>
      <c r="P312" s="198"/>
      <c r="Q312" s="198"/>
      <c r="R312" s="198"/>
      <c r="S312" s="198"/>
      <c r="T312" s="198"/>
      <c r="U312" s="198"/>
      <c r="V312" s="198"/>
      <c r="W312" s="198"/>
      <c r="X312" s="247"/>
    </row>
    <row r="313" spans="1:24" s="224" customFormat="1" ht="10.5">
      <c r="A313" s="245"/>
      <c r="B313" s="245"/>
      <c r="C313" s="245"/>
      <c r="D313" s="245"/>
      <c r="E313" s="246"/>
      <c r="F313" s="246"/>
      <c r="G313" s="246"/>
      <c r="H313" s="246"/>
      <c r="I313" s="246"/>
      <c r="J313" s="246"/>
      <c r="K313" s="246"/>
      <c r="L313" s="198"/>
      <c r="M313" s="198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247"/>
    </row>
    <row r="314" spans="1:24" s="224" customFormat="1" ht="10.5">
      <c r="A314" s="245"/>
      <c r="B314" s="245"/>
      <c r="C314" s="245"/>
      <c r="D314" s="245"/>
      <c r="E314" s="246"/>
      <c r="F314" s="246"/>
      <c r="G314" s="246"/>
      <c r="H314" s="246"/>
      <c r="I314" s="246"/>
      <c r="J314" s="246"/>
      <c r="K314" s="246"/>
      <c r="L314" s="198"/>
      <c r="M314" s="198"/>
      <c r="N314" s="198"/>
      <c r="O314" s="198"/>
      <c r="P314" s="198"/>
      <c r="Q314" s="198"/>
      <c r="R314" s="198"/>
      <c r="S314" s="198"/>
      <c r="T314" s="198"/>
      <c r="U314" s="198"/>
      <c r="V314" s="198"/>
      <c r="W314" s="198"/>
      <c r="X314" s="247"/>
    </row>
    <row r="315" spans="1:24" s="224" customFormat="1" ht="10.5">
      <c r="A315" s="245"/>
      <c r="B315" s="245"/>
      <c r="C315" s="245"/>
      <c r="D315" s="245"/>
      <c r="E315" s="246"/>
      <c r="F315" s="246"/>
      <c r="G315" s="246"/>
      <c r="H315" s="246"/>
      <c r="I315" s="246"/>
      <c r="J315" s="246"/>
      <c r="K315" s="246"/>
      <c r="L315" s="198"/>
      <c r="M315" s="198"/>
      <c r="N315" s="198"/>
      <c r="O315" s="198"/>
      <c r="P315" s="198"/>
      <c r="Q315" s="198"/>
      <c r="R315" s="198"/>
      <c r="S315" s="198"/>
      <c r="T315" s="198"/>
      <c r="U315" s="198"/>
      <c r="V315" s="198"/>
      <c r="W315" s="198"/>
      <c r="X315" s="247"/>
    </row>
    <row r="316" spans="1:24" s="224" customFormat="1" ht="10.5">
      <c r="A316" s="245"/>
      <c r="B316" s="245"/>
      <c r="C316" s="245"/>
      <c r="D316" s="245"/>
      <c r="E316" s="246"/>
      <c r="F316" s="246"/>
      <c r="G316" s="246"/>
      <c r="H316" s="246"/>
      <c r="I316" s="246"/>
      <c r="J316" s="246"/>
      <c r="K316" s="246"/>
      <c r="L316" s="198"/>
      <c r="M316" s="198"/>
      <c r="N316" s="198"/>
      <c r="O316" s="198"/>
      <c r="P316" s="198"/>
      <c r="Q316" s="198"/>
      <c r="R316" s="198"/>
      <c r="S316" s="198"/>
      <c r="T316" s="198"/>
      <c r="U316" s="198"/>
      <c r="V316" s="198"/>
      <c r="W316" s="198"/>
      <c r="X316" s="247"/>
    </row>
    <row r="317" spans="1:24" s="224" customFormat="1" ht="10.5">
      <c r="A317" s="245"/>
      <c r="B317" s="245"/>
      <c r="C317" s="245"/>
      <c r="D317" s="245"/>
      <c r="E317" s="246"/>
      <c r="F317" s="246"/>
      <c r="G317" s="246"/>
      <c r="H317" s="246"/>
      <c r="I317" s="246"/>
      <c r="J317" s="246"/>
      <c r="K317" s="246"/>
      <c r="L317" s="198"/>
      <c r="M317" s="198"/>
      <c r="N317" s="198"/>
      <c r="O317" s="198"/>
      <c r="P317" s="198"/>
      <c r="Q317" s="198"/>
      <c r="R317" s="198"/>
      <c r="S317" s="198"/>
      <c r="T317" s="198"/>
      <c r="U317" s="198"/>
      <c r="V317" s="198"/>
      <c r="W317" s="198"/>
      <c r="X317" s="247"/>
    </row>
    <row r="318" spans="1:24" s="224" customFormat="1" ht="10.5">
      <c r="A318" s="245"/>
      <c r="B318" s="245"/>
      <c r="C318" s="245"/>
      <c r="D318" s="245"/>
      <c r="E318" s="246"/>
      <c r="F318" s="246"/>
      <c r="G318" s="246"/>
      <c r="H318" s="246"/>
      <c r="I318" s="246"/>
      <c r="J318" s="246"/>
      <c r="K318" s="246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247"/>
    </row>
    <row r="319" spans="1:24" s="224" customFormat="1" ht="10.5">
      <c r="A319" s="245"/>
      <c r="B319" s="245"/>
      <c r="C319" s="245"/>
      <c r="D319" s="245"/>
      <c r="E319" s="246"/>
      <c r="F319" s="246"/>
      <c r="G319" s="246"/>
      <c r="H319" s="246"/>
      <c r="I319" s="246"/>
      <c r="J319" s="246"/>
      <c r="K319" s="246"/>
      <c r="L319" s="198"/>
      <c r="M319" s="198"/>
      <c r="N319" s="198"/>
      <c r="O319" s="198"/>
      <c r="P319" s="198"/>
      <c r="Q319" s="198"/>
      <c r="R319" s="198"/>
      <c r="S319" s="198"/>
      <c r="T319" s="198"/>
      <c r="U319" s="198"/>
      <c r="V319" s="198"/>
      <c r="W319" s="198"/>
      <c r="X319" s="247"/>
    </row>
    <row r="320" spans="1:24" s="224" customFormat="1" ht="10.5">
      <c r="A320" s="245"/>
      <c r="B320" s="245"/>
      <c r="C320" s="245"/>
      <c r="D320" s="245"/>
      <c r="E320" s="246"/>
      <c r="F320" s="246"/>
      <c r="G320" s="246"/>
      <c r="H320" s="246"/>
      <c r="I320" s="246"/>
      <c r="J320" s="246"/>
      <c r="K320" s="246"/>
      <c r="L320" s="198"/>
      <c r="M320" s="198"/>
      <c r="N320" s="198"/>
      <c r="O320" s="198"/>
      <c r="P320" s="198"/>
      <c r="Q320" s="198"/>
      <c r="R320" s="198"/>
      <c r="S320" s="198"/>
      <c r="T320" s="198"/>
      <c r="U320" s="198"/>
      <c r="V320" s="198"/>
      <c r="W320" s="198"/>
      <c r="X320" s="247"/>
    </row>
    <row r="321" spans="1:24" s="224" customFormat="1" ht="10.5">
      <c r="A321" s="245"/>
      <c r="B321" s="245"/>
      <c r="C321" s="245"/>
      <c r="D321" s="245"/>
      <c r="E321" s="246"/>
      <c r="F321" s="246"/>
      <c r="G321" s="246"/>
      <c r="H321" s="246"/>
      <c r="I321" s="246"/>
      <c r="J321" s="246"/>
      <c r="K321" s="246"/>
      <c r="L321" s="198"/>
      <c r="M321" s="198"/>
      <c r="N321" s="198"/>
      <c r="O321" s="198"/>
      <c r="P321" s="198"/>
      <c r="Q321" s="198"/>
      <c r="R321" s="198"/>
      <c r="S321" s="198"/>
      <c r="T321" s="198"/>
      <c r="U321" s="198"/>
      <c r="V321" s="198"/>
      <c r="W321" s="198"/>
      <c r="X321" s="247"/>
    </row>
    <row r="322" spans="1:24" s="224" customFormat="1" ht="10.5">
      <c r="A322" s="245"/>
      <c r="B322" s="245"/>
      <c r="C322" s="245"/>
      <c r="D322" s="245"/>
      <c r="E322" s="246"/>
      <c r="F322" s="246"/>
      <c r="G322" s="246"/>
      <c r="H322" s="246"/>
      <c r="I322" s="246"/>
      <c r="J322" s="246"/>
      <c r="K322" s="246"/>
      <c r="L322" s="198"/>
      <c r="M322" s="198"/>
      <c r="N322" s="198"/>
      <c r="O322" s="198"/>
      <c r="P322" s="198"/>
      <c r="Q322" s="198"/>
      <c r="R322" s="198"/>
      <c r="S322" s="198"/>
      <c r="T322" s="198"/>
      <c r="U322" s="198"/>
      <c r="V322" s="198"/>
      <c r="W322" s="198"/>
      <c r="X322" s="247"/>
    </row>
    <row r="323" spans="1:24" s="224" customFormat="1" ht="10.5">
      <c r="A323" s="245"/>
      <c r="B323" s="245"/>
      <c r="C323" s="245"/>
      <c r="D323" s="245"/>
      <c r="E323" s="246"/>
      <c r="F323" s="246"/>
      <c r="G323" s="246"/>
      <c r="H323" s="246"/>
      <c r="I323" s="246"/>
      <c r="J323" s="246"/>
      <c r="K323" s="246"/>
      <c r="L323" s="198"/>
      <c r="M323" s="198"/>
      <c r="N323" s="198"/>
      <c r="O323" s="198"/>
      <c r="P323" s="198"/>
      <c r="Q323" s="198"/>
      <c r="R323" s="198"/>
      <c r="S323" s="198"/>
      <c r="T323" s="198"/>
      <c r="U323" s="198"/>
      <c r="V323" s="198"/>
      <c r="W323" s="198"/>
      <c r="X323" s="247"/>
    </row>
    <row r="324" spans="1:24" s="224" customFormat="1" ht="10.5">
      <c r="A324" s="245"/>
      <c r="B324" s="245"/>
      <c r="C324" s="245"/>
      <c r="D324" s="245"/>
      <c r="E324" s="246"/>
      <c r="F324" s="246"/>
      <c r="G324" s="246"/>
      <c r="H324" s="246"/>
      <c r="I324" s="246"/>
      <c r="J324" s="246"/>
      <c r="K324" s="246"/>
      <c r="L324" s="198"/>
      <c r="M324" s="198"/>
      <c r="N324" s="198"/>
      <c r="O324" s="198"/>
      <c r="P324" s="198"/>
      <c r="Q324" s="198"/>
      <c r="R324" s="198"/>
      <c r="S324" s="198"/>
      <c r="T324" s="198"/>
      <c r="U324" s="198"/>
      <c r="V324" s="198"/>
      <c r="W324" s="198"/>
      <c r="X324" s="247"/>
    </row>
    <row r="325" spans="1:24" s="224" customFormat="1" ht="10.5">
      <c r="A325" s="245"/>
      <c r="B325" s="245"/>
      <c r="C325" s="245"/>
      <c r="D325" s="245"/>
      <c r="E325" s="246"/>
      <c r="F325" s="246"/>
      <c r="G325" s="246"/>
      <c r="H325" s="246"/>
      <c r="I325" s="246"/>
      <c r="J325" s="246"/>
      <c r="K325" s="246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  <c r="W325" s="198"/>
      <c r="X325" s="247"/>
    </row>
    <row r="326" spans="1:24" s="224" customFormat="1" ht="10.5">
      <c r="A326" s="245"/>
      <c r="B326" s="245"/>
      <c r="C326" s="245"/>
      <c r="D326" s="245"/>
      <c r="E326" s="246"/>
      <c r="F326" s="246"/>
      <c r="G326" s="246"/>
      <c r="H326" s="246"/>
      <c r="I326" s="246"/>
      <c r="J326" s="246"/>
      <c r="K326" s="246"/>
      <c r="L326" s="198"/>
      <c r="M326" s="198"/>
      <c r="N326" s="198"/>
      <c r="O326" s="198"/>
      <c r="P326" s="198"/>
      <c r="Q326" s="198"/>
      <c r="R326" s="198"/>
      <c r="S326" s="198"/>
      <c r="T326" s="198"/>
      <c r="U326" s="198"/>
      <c r="V326" s="198"/>
      <c r="W326" s="198"/>
      <c r="X326" s="247"/>
    </row>
    <row r="327" spans="1:24" s="224" customFormat="1" ht="10.5">
      <c r="A327" s="245"/>
      <c r="B327" s="245"/>
      <c r="C327" s="245"/>
      <c r="D327" s="245"/>
      <c r="E327" s="246"/>
      <c r="F327" s="246"/>
      <c r="G327" s="246"/>
      <c r="H327" s="246"/>
      <c r="I327" s="246"/>
      <c r="J327" s="246"/>
      <c r="K327" s="246"/>
      <c r="L327" s="198"/>
      <c r="M327" s="198"/>
      <c r="N327" s="198"/>
      <c r="O327" s="198"/>
      <c r="P327" s="198"/>
      <c r="Q327" s="198"/>
      <c r="R327" s="198"/>
      <c r="S327" s="198"/>
      <c r="T327" s="198"/>
      <c r="U327" s="198"/>
      <c r="V327" s="198"/>
      <c r="W327" s="198"/>
      <c r="X327" s="247"/>
    </row>
    <row r="328" spans="1:24" s="224" customFormat="1" ht="10.5">
      <c r="A328" s="245"/>
      <c r="B328" s="245"/>
      <c r="C328" s="245"/>
      <c r="D328" s="245"/>
      <c r="E328" s="246"/>
      <c r="F328" s="246"/>
      <c r="G328" s="246"/>
      <c r="H328" s="246"/>
      <c r="I328" s="246"/>
      <c r="J328" s="246"/>
      <c r="K328" s="246"/>
      <c r="L328" s="198"/>
      <c r="M328" s="198"/>
      <c r="N328" s="198"/>
      <c r="O328" s="198"/>
      <c r="P328" s="198"/>
      <c r="Q328" s="198"/>
      <c r="R328" s="198"/>
      <c r="S328" s="198"/>
      <c r="T328" s="198"/>
      <c r="U328" s="198"/>
      <c r="V328" s="198"/>
      <c r="W328" s="198"/>
      <c r="X328" s="247"/>
    </row>
    <row r="329" spans="1:24" s="224" customFormat="1" ht="10.5">
      <c r="A329" s="245"/>
      <c r="B329" s="245"/>
      <c r="C329" s="245"/>
      <c r="D329" s="245"/>
      <c r="E329" s="246"/>
      <c r="F329" s="246"/>
      <c r="G329" s="246"/>
      <c r="H329" s="246"/>
      <c r="I329" s="246"/>
      <c r="J329" s="246"/>
      <c r="K329" s="246"/>
      <c r="L329" s="198"/>
      <c r="M329" s="198"/>
      <c r="N329" s="198"/>
      <c r="O329" s="198"/>
      <c r="P329" s="198"/>
      <c r="Q329" s="198"/>
      <c r="R329" s="198"/>
      <c r="S329" s="198"/>
      <c r="T329" s="198"/>
      <c r="U329" s="198"/>
      <c r="V329" s="198"/>
      <c r="W329" s="198"/>
      <c r="X329" s="247"/>
    </row>
    <row r="330" spans="1:24" s="224" customFormat="1" ht="10.5">
      <c r="A330" s="245"/>
      <c r="B330" s="245"/>
      <c r="C330" s="245"/>
      <c r="D330" s="245"/>
      <c r="E330" s="246"/>
      <c r="F330" s="246"/>
      <c r="G330" s="246"/>
      <c r="H330" s="246"/>
      <c r="I330" s="246"/>
      <c r="J330" s="246"/>
      <c r="K330" s="246"/>
      <c r="L330" s="198"/>
      <c r="M330" s="198"/>
      <c r="N330" s="198"/>
      <c r="O330" s="198"/>
      <c r="P330" s="198"/>
      <c r="Q330" s="198"/>
      <c r="R330" s="198"/>
      <c r="S330" s="198"/>
      <c r="T330" s="198"/>
      <c r="U330" s="198"/>
      <c r="V330" s="198"/>
      <c r="W330" s="198"/>
      <c r="X330" s="247"/>
    </row>
    <row r="331" spans="1:24" s="224" customFormat="1" ht="10.5">
      <c r="A331" s="245"/>
      <c r="B331" s="245"/>
      <c r="C331" s="245"/>
      <c r="D331" s="245"/>
      <c r="E331" s="246"/>
      <c r="F331" s="246"/>
      <c r="G331" s="246"/>
      <c r="H331" s="246"/>
      <c r="I331" s="246"/>
      <c r="J331" s="246"/>
      <c r="K331" s="246"/>
      <c r="L331" s="198"/>
      <c r="M331" s="198"/>
      <c r="N331" s="198"/>
      <c r="O331" s="198"/>
      <c r="P331" s="198"/>
      <c r="Q331" s="198"/>
      <c r="R331" s="198"/>
      <c r="S331" s="198"/>
      <c r="T331" s="198"/>
      <c r="U331" s="198"/>
      <c r="V331" s="198"/>
      <c r="W331" s="198"/>
      <c r="X331" s="247"/>
    </row>
    <row r="332" spans="1:24" s="224" customFormat="1" ht="10.5">
      <c r="A332" s="245"/>
      <c r="B332" s="245"/>
      <c r="C332" s="245"/>
      <c r="D332" s="245"/>
      <c r="E332" s="246"/>
      <c r="F332" s="246"/>
      <c r="G332" s="246"/>
      <c r="H332" s="246"/>
      <c r="I332" s="246"/>
      <c r="J332" s="246"/>
      <c r="K332" s="246"/>
      <c r="L332" s="198"/>
      <c r="M332" s="198"/>
      <c r="N332" s="198"/>
      <c r="O332" s="198"/>
      <c r="P332" s="198"/>
      <c r="Q332" s="198"/>
      <c r="R332" s="198"/>
      <c r="S332" s="198"/>
      <c r="T332" s="198"/>
      <c r="U332" s="198"/>
      <c r="V332" s="198"/>
      <c r="W332" s="198"/>
      <c r="X332" s="247"/>
    </row>
    <row r="333" spans="1:24" s="224" customFormat="1" ht="10.5">
      <c r="A333" s="245"/>
      <c r="B333" s="245"/>
      <c r="C333" s="245"/>
      <c r="D333" s="245"/>
      <c r="E333" s="246"/>
      <c r="F333" s="246"/>
      <c r="G333" s="246"/>
      <c r="H333" s="246"/>
      <c r="I333" s="246"/>
      <c r="J333" s="246"/>
      <c r="K333" s="246"/>
      <c r="L333" s="198"/>
      <c r="M333" s="198"/>
      <c r="N333" s="198"/>
      <c r="O333" s="198"/>
      <c r="P333" s="198"/>
      <c r="Q333" s="198"/>
      <c r="R333" s="198"/>
      <c r="S333" s="198"/>
      <c r="T333" s="198"/>
      <c r="U333" s="198"/>
      <c r="V333" s="198"/>
      <c r="W333" s="198"/>
      <c r="X333" s="247"/>
    </row>
    <row r="334" spans="1:24" s="224" customFormat="1" ht="10.5">
      <c r="A334" s="245"/>
      <c r="B334" s="245"/>
      <c r="C334" s="245"/>
      <c r="D334" s="245"/>
      <c r="E334" s="246"/>
      <c r="F334" s="246"/>
      <c r="G334" s="246"/>
      <c r="H334" s="246"/>
      <c r="I334" s="246"/>
      <c r="J334" s="246"/>
      <c r="K334" s="246"/>
      <c r="L334" s="198"/>
      <c r="M334" s="198"/>
      <c r="N334" s="198"/>
      <c r="O334" s="198"/>
      <c r="P334" s="198"/>
      <c r="Q334" s="198"/>
      <c r="R334" s="198"/>
      <c r="S334" s="198"/>
      <c r="T334" s="198"/>
      <c r="U334" s="198"/>
      <c r="V334" s="198"/>
      <c r="W334" s="198"/>
      <c r="X334" s="247"/>
    </row>
    <row r="335" spans="1:24" s="224" customFormat="1" ht="10.5">
      <c r="A335" s="245"/>
      <c r="B335" s="245"/>
      <c r="C335" s="245"/>
      <c r="D335" s="245"/>
      <c r="E335" s="246"/>
      <c r="F335" s="246"/>
      <c r="G335" s="246"/>
      <c r="H335" s="246"/>
      <c r="I335" s="246"/>
      <c r="J335" s="246"/>
      <c r="K335" s="246"/>
      <c r="L335" s="198"/>
      <c r="M335" s="198"/>
      <c r="N335" s="198"/>
      <c r="O335" s="198"/>
      <c r="P335" s="198"/>
      <c r="Q335" s="198"/>
      <c r="R335" s="198"/>
      <c r="S335" s="198"/>
      <c r="T335" s="198"/>
      <c r="U335" s="198"/>
      <c r="V335" s="198"/>
      <c r="W335" s="198"/>
      <c r="X335" s="247"/>
    </row>
    <row r="336" spans="1:24" s="224" customFormat="1" ht="10.5">
      <c r="A336" s="245"/>
      <c r="B336" s="245"/>
      <c r="C336" s="245"/>
      <c r="D336" s="245"/>
      <c r="E336" s="246"/>
      <c r="F336" s="246"/>
      <c r="G336" s="246"/>
      <c r="H336" s="246"/>
      <c r="I336" s="246"/>
      <c r="J336" s="246"/>
      <c r="K336" s="246"/>
      <c r="L336" s="198"/>
      <c r="M336" s="198"/>
      <c r="N336" s="198"/>
      <c r="O336" s="198"/>
      <c r="P336" s="198"/>
      <c r="Q336" s="198"/>
      <c r="R336" s="198"/>
      <c r="S336" s="198"/>
      <c r="T336" s="198"/>
      <c r="U336" s="198"/>
      <c r="V336" s="198"/>
      <c r="W336" s="198"/>
      <c r="X336" s="247"/>
    </row>
    <row r="337" spans="1:24" s="224" customFormat="1" ht="10.5">
      <c r="A337" s="245"/>
      <c r="B337" s="245"/>
      <c r="C337" s="245"/>
      <c r="D337" s="245"/>
      <c r="E337" s="246"/>
      <c r="F337" s="246"/>
      <c r="G337" s="246"/>
      <c r="H337" s="246"/>
      <c r="I337" s="246"/>
      <c r="J337" s="246"/>
      <c r="K337" s="246"/>
      <c r="L337" s="198"/>
      <c r="M337" s="198"/>
      <c r="N337" s="198"/>
      <c r="O337" s="198"/>
      <c r="P337" s="198"/>
      <c r="Q337" s="198"/>
      <c r="R337" s="198"/>
      <c r="S337" s="198"/>
      <c r="T337" s="198"/>
      <c r="U337" s="198"/>
      <c r="V337" s="198"/>
      <c r="W337" s="198"/>
      <c r="X337" s="247"/>
    </row>
    <row r="338" spans="1:24" s="224" customFormat="1" ht="10.5">
      <c r="A338" s="245"/>
      <c r="B338" s="245"/>
      <c r="C338" s="245"/>
      <c r="D338" s="245"/>
      <c r="E338" s="246"/>
      <c r="F338" s="246"/>
      <c r="G338" s="246"/>
      <c r="H338" s="246"/>
      <c r="I338" s="246"/>
      <c r="J338" s="246"/>
      <c r="K338" s="246"/>
      <c r="L338" s="198"/>
      <c r="M338" s="198"/>
      <c r="N338" s="198"/>
      <c r="O338" s="198"/>
      <c r="P338" s="198"/>
      <c r="Q338" s="198"/>
      <c r="R338" s="198"/>
      <c r="S338" s="198"/>
      <c r="T338" s="198"/>
      <c r="U338" s="198"/>
      <c r="V338" s="198"/>
      <c r="W338" s="198"/>
      <c r="X338" s="247"/>
    </row>
    <row r="339" spans="1:24" s="224" customFormat="1" ht="10.5">
      <c r="A339" s="245"/>
      <c r="B339" s="245"/>
      <c r="C339" s="245"/>
      <c r="D339" s="245"/>
      <c r="E339" s="246"/>
      <c r="F339" s="246"/>
      <c r="G339" s="246"/>
      <c r="H339" s="246"/>
      <c r="I339" s="246"/>
      <c r="J339" s="246"/>
      <c r="K339" s="246"/>
      <c r="L339" s="198"/>
      <c r="M339" s="198"/>
      <c r="N339" s="198"/>
      <c r="O339" s="198"/>
      <c r="P339" s="198"/>
      <c r="Q339" s="198"/>
      <c r="R339" s="198"/>
      <c r="S339" s="198"/>
      <c r="T339" s="198"/>
      <c r="U339" s="198"/>
      <c r="V339" s="198"/>
      <c r="W339" s="198"/>
      <c r="X339" s="247"/>
    </row>
    <row r="340" spans="1:24" s="224" customFormat="1" ht="10.5">
      <c r="A340" s="245"/>
      <c r="B340" s="245"/>
      <c r="C340" s="245"/>
      <c r="D340" s="245"/>
      <c r="E340" s="246"/>
      <c r="F340" s="246"/>
      <c r="G340" s="246"/>
      <c r="H340" s="246"/>
      <c r="I340" s="246"/>
      <c r="J340" s="246"/>
      <c r="K340" s="246"/>
      <c r="L340" s="198"/>
      <c r="M340" s="198"/>
      <c r="N340" s="198"/>
      <c r="O340" s="198"/>
      <c r="P340" s="198"/>
      <c r="Q340" s="198"/>
      <c r="R340" s="198"/>
      <c r="S340" s="198"/>
      <c r="T340" s="198"/>
      <c r="U340" s="198"/>
      <c r="V340" s="198"/>
      <c r="W340" s="198"/>
      <c r="X340" s="247"/>
    </row>
    <row r="341" spans="1:24" s="224" customFormat="1" ht="10.5">
      <c r="A341" s="245"/>
      <c r="B341" s="245"/>
      <c r="C341" s="245"/>
      <c r="D341" s="245"/>
      <c r="E341" s="246"/>
      <c r="F341" s="246"/>
      <c r="G341" s="246"/>
      <c r="H341" s="246"/>
      <c r="I341" s="246"/>
      <c r="J341" s="246"/>
      <c r="K341" s="246"/>
      <c r="L341" s="198"/>
      <c r="M341" s="198"/>
      <c r="N341" s="198"/>
      <c r="O341" s="198"/>
      <c r="P341" s="198"/>
      <c r="Q341" s="198"/>
      <c r="R341" s="198"/>
      <c r="S341" s="198"/>
      <c r="T341" s="198"/>
      <c r="U341" s="198"/>
      <c r="V341" s="198"/>
      <c r="W341" s="198"/>
      <c r="X341" s="247"/>
    </row>
    <row r="342" spans="1:24" s="224" customFormat="1" ht="10.5">
      <c r="A342" s="245"/>
      <c r="B342" s="245"/>
      <c r="C342" s="245"/>
      <c r="D342" s="245"/>
      <c r="E342" s="246"/>
      <c r="F342" s="246"/>
      <c r="G342" s="246"/>
      <c r="H342" s="246"/>
      <c r="I342" s="246"/>
      <c r="J342" s="246"/>
      <c r="K342" s="246"/>
      <c r="L342" s="198"/>
      <c r="M342" s="198"/>
      <c r="N342" s="198"/>
      <c r="O342" s="198"/>
      <c r="P342" s="198"/>
      <c r="Q342" s="198"/>
      <c r="R342" s="198"/>
      <c r="S342" s="198"/>
      <c r="T342" s="198"/>
      <c r="U342" s="198"/>
      <c r="V342" s="198"/>
      <c r="W342" s="198"/>
      <c r="X342" s="247"/>
    </row>
    <row r="343" spans="1:24" s="224" customFormat="1" ht="10.5">
      <c r="A343" s="245"/>
      <c r="B343" s="245"/>
      <c r="C343" s="245"/>
      <c r="D343" s="245"/>
      <c r="E343" s="246"/>
      <c r="F343" s="246"/>
      <c r="G343" s="246"/>
      <c r="H343" s="246"/>
      <c r="I343" s="246"/>
      <c r="J343" s="246"/>
      <c r="K343" s="246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  <c r="V343" s="198"/>
      <c r="W343" s="198"/>
      <c r="X343" s="247"/>
    </row>
    <row r="344" spans="1:24" s="224" customFormat="1" ht="10.5">
      <c r="A344" s="245"/>
      <c r="B344" s="245"/>
      <c r="C344" s="245"/>
      <c r="D344" s="245"/>
      <c r="E344" s="246"/>
      <c r="F344" s="246"/>
      <c r="G344" s="246"/>
      <c r="H344" s="246"/>
      <c r="I344" s="246"/>
      <c r="J344" s="246"/>
      <c r="K344" s="246"/>
      <c r="L344" s="198"/>
      <c r="M344" s="198"/>
      <c r="N344" s="198"/>
      <c r="O344" s="198"/>
      <c r="P344" s="198"/>
      <c r="Q344" s="198"/>
      <c r="R344" s="198"/>
      <c r="S344" s="198"/>
      <c r="T344" s="198"/>
      <c r="U344" s="198"/>
      <c r="V344" s="198"/>
      <c r="W344" s="198"/>
      <c r="X344" s="247"/>
    </row>
    <row r="345" spans="1:24" s="224" customFormat="1" ht="10.5">
      <c r="A345" s="245"/>
      <c r="B345" s="245"/>
      <c r="C345" s="245"/>
      <c r="D345" s="245"/>
      <c r="E345" s="246"/>
      <c r="F345" s="246"/>
      <c r="G345" s="246"/>
      <c r="H345" s="246"/>
      <c r="I345" s="246"/>
      <c r="J345" s="246"/>
      <c r="K345" s="246"/>
      <c r="L345" s="198"/>
      <c r="M345" s="198"/>
      <c r="N345" s="198"/>
      <c r="O345" s="198"/>
      <c r="P345" s="198"/>
      <c r="Q345" s="198"/>
      <c r="R345" s="198"/>
      <c r="S345" s="198"/>
      <c r="T345" s="198"/>
      <c r="U345" s="198"/>
      <c r="V345" s="198"/>
      <c r="W345" s="198"/>
      <c r="X345" s="247"/>
    </row>
    <row r="346" spans="1:24" s="224" customFormat="1" ht="10.5">
      <c r="A346" s="245"/>
      <c r="B346" s="245"/>
      <c r="C346" s="245"/>
      <c r="D346" s="245"/>
      <c r="E346" s="246"/>
      <c r="F346" s="246"/>
      <c r="G346" s="246"/>
      <c r="H346" s="246"/>
      <c r="I346" s="246"/>
      <c r="J346" s="246"/>
      <c r="K346" s="246"/>
      <c r="L346" s="198"/>
      <c r="M346" s="198"/>
      <c r="N346" s="198"/>
      <c r="O346" s="198"/>
      <c r="P346" s="198"/>
      <c r="Q346" s="198"/>
      <c r="R346" s="198"/>
      <c r="S346" s="198"/>
      <c r="T346" s="198"/>
      <c r="U346" s="198"/>
      <c r="V346" s="198"/>
      <c r="W346" s="198"/>
      <c r="X346" s="247"/>
    </row>
    <row r="347" spans="1:24" s="224" customFormat="1" ht="10.5">
      <c r="A347" s="245"/>
      <c r="B347" s="245"/>
      <c r="C347" s="245"/>
      <c r="D347" s="245"/>
      <c r="E347" s="246"/>
      <c r="F347" s="246"/>
      <c r="G347" s="246"/>
      <c r="H347" s="246"/>
      <c r="I347" s="246"/>
      <c r="J347" s="246"/>
      <c r="K347" s="246"/>
      <c r="L347" s="198"/>
      <c r="M347" s="198"/>
      <c r="N347" s="198"/>
      <c r="O347" s="198"/>
      <c r="P347" s="198"/>
      <c r="Q347" s="198"/>
      <c r="R347" s="198"/>
      <c r="S347" s="198"/>
      <c r="T347" s="198"/>
      <c r="U347" s="198"/>
      <c r="V347" s="198"/>
      <c r="W347" s="198"/>
      <c r="X347" s="247"/>
    </row>
    <row r="348" spans="1:24" s="224" customFormat="1" ht="10.5">
      <c r="A348" s="245"/>
      <c r="B348" s="245"/>
      <c r="C348" s="245"/>
      <c r="D348" s="245"/>
      <c r="E348" s="246"/>
      <c r="F348" s="246"/>
      <c r="G348" s="246"/>
      <c r="H348" s="246"/>
      <c r="I348" s="246"/>
      <c r="J348" s="246"/>
      <c r="K348" s="246"/>
      <c r="L348" s="198"/>
      <c r="M348" s="198"/>
      <c r="N348" s="198"/>
      <c r="O348" s="198"/>
      <c r="P348" s="198"/>
      <c r="Q348" s="198"/>
      <c r="R348" s="198"/>
      <c r="S348" s="198"/>
      <c r="T348" s="198"/>
      <c r="U348" s="198"/>
      <c r="V348" s="198"/>
      <c r="W348" s="198"/>
      <c r="X348" s="247"/>
    </row>
    <row r="349" spans="1:24" s="224" customFormat="1" ht="10.5">
      <c r="A349" s="245"/>
      <c r="B349" s="245"/>
      <c r="C349" s="245"/>
      <c r="D349" s="245"/>
      <c r="E349" s="246"/>
      <c r="F349" s="246"/>
      <c r="G349" s="246"/>
      <c r="H349" s="246"/>
      <c r="I349" s="246"/>
      <c r="J349" s="246"/>
      <c r="K349" s="246"/>
      <c r="L349" s="198"/>
      <c r="M349" s="198"/>
      <c r="N349" s="198"/>
      <c r="O349" s="198"/>
      <c r="P349" s="198"/>
      <c r="Q349" s="198"/>
      <c r="R349" s="198"/>
      <c r="S349" s="198"/>
      <c r="T349" s="198"/>
      <c r="U349" s="198"/>
      <c r="V349" s="198"/>
      <c r="W349" s="198"/>
      <c r="X349" s="247"/>
    </row>
  </sheetData>
  <sheetProtection/>
  <mergeCells count="26">
    <mergeCell ref="O7:O8"/>
    <mergeCell ref="P7:Q7"/>
    <mergeCell ref="X7:X8"/>
    <mergeCell ref="A4:W4"/>
    <mergeCell ref="A6:A8"/>
    <mergeCell ref="B6:B8"/>
    <mergeCell ref="C6:C8"/>
    <mergeCell ref="D6:D8"/>
    <mergeCell ref="E6:E8"/>
    <mergeCell ref="F6:H6"/>
    <mergeCell ref="I6:K6"/>
    <mergeCell ref="F7:F8"/>
    <mergeCell ref="G7:H7"/>
    <mergeCell ref="L6:N6"/>
    <mergeCell ref="I7:I8"/>
    <mergeCell ref="J7:K7"/>
    <mergeCell ref="V2:X2"/>
    <mergeCell ref="R6:T6"/>
    <mergeCell ref="U6:W6"/>
    <mergeCell ref="L7:L8"/>
    <mergeCell ref="M7:N7"/>
    <mergeCell ref="R7:R8"/>
    <mergeCell ref="S7:T7"/>
    <mergeCell ref="U7:U8"/>
    <mergeCell ref="V7:W7"/>
    <mergeCell ref="O6:Q6"/>
  </mergeCells>
  <printOptions/>
  <pageMargins left="0.7" right="0.7" top="0.75" bottom="0.75" header="0.3" footer="0.3"/>
  <pageSetup horizontalDpi="600" verticalDpi="600" orientation="landscape" paperSize="9" scale="56" r:id="rId1"/>
  <rowBreaks count="1" manualBreakCount="1">
    <brk id="87" max="255" man="1"/>
  </rowBreaks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W358"/>
  <sheetViews>
    <sheetView view="pageBreakPreview" zoomScale="60" zoomScalePageLayoutView="0" workbookViewId="0" topLeftCell="A130">
      <selection activeCell="H138" sqref="H138"/>
    </sheetView>
  </sheetViews>
  <sheetFormatPr defaultColWidth="9.140625" defaultRowHeight="12"/>
  <cols>
    <col min="1" max="1" width="11.28125" style="2" customWidth="1"/>
    <col min="2" max="2" width="52.00390625" style="3" customWidth="1"/>
    <col min="3" max="3" width="6.421875" style="2" customWidth="1"/>
    <col min="4" max="4" width="19.00390625" style="2" customWidth="1"/>
    <col min="5" max="5" width="17.28125" style="2" customWidth="1"/>
    <col min="6" max="6" width="17.8515625" style="2" customWidth="1"/>
    <col min="7" max="9" width="15.28125" style="2" customWidth="1"/>
    <col min="10" max="10" width="15.28125" style="1" customWidth="1"/>
    <col min="11" max="11" width="13.28125" style="82" customWidth="1"/>
    <col min="12" max="12" width="13.421875" style="1" customWidth="1"/>
    <col min="13" max="15" width="13.00390625" style="1" hidden="1" customWidth="1"/>
    <col min="16" max="16" width="13.7109375" style="82" customWidth="1"/>
    <col min="17" max="18" width="14.28125" style="82" customWidth="1"/>
    <col min="19" max="19" width="13.140625" style="82" customWidth="1"/>
    <col min="20" max="21" width="14.421875" style="82" customWidth="1"/>
    <col min="22" max="22" width="0.13671875" style="0" customWidth="1"/>
  </cols>
  <sheetData>
    <row r="1" ht="24" customHeight="1"/>
    <row r="2" spans="1:22" ht="27" customHeight="1">
      <c r="A2" s="28"/>
      <c r="B2" s="29"/>
      <c r="C2" s="28"/>
      <c r="D2" s="28"/>
      <c r="E2" s="28"/>
      <c r="F2" s="28"/>
      <c r="G2" s="28"/>
      <c r="H2" s="28"/>
      <c r="I2" s="28"/>
      <c r="J2" s="30"/>
      <c r="K2" s="86"/>
      <c r="L2" s="38"/>
      <c r="M2" s="38"/>
      <c r="N2" s="38"/>
      <c r="O2" s="38"/>
      <c r="P2" s="86"/>
      <c r="Q2" s="86"/>
      <c r="R2" s="103"/>
      <c r="S2" s="86"/>
      <c r="T2" s="59" t="s">
        <v>62</v>
      </c>
      <c r="U2" s="59"/>
      <c r="V2" s="59"/>
    </row>
    <row r="3" spans="1:21" ht="42.75" customHeight="1">
      <c r="A3" s="373" t="s">
        <v>902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</row>
    <row r="4" spans="1:22" ht="18.75" customHeight="1">
      <c r="A4" s="28"/>
      <c r="B4" s="29"/>
      <c r="C4" s="28"/>
      <c r="D4" s="28"/>
      <c r="E4" s="28"/>
      <c r="F4" s="28"/>
      <c r="G4" s="28"/>
      <c r="H4" s="28"/>
      <c r="I4" s="28"/>
      <c r="J4" s="30"/>
      <c r="K4" s="86"/>
      <c r="L4" s="30"/>
      <c r="M4" s="30"/>
      <c r="N4" s="30"/>
      <c r="O4" s="30"/>
      <c r="P4" s="86"/>
      <c r="Q4" s="86"/>
      <c r="R4" s="86"/>
      <c r="S4" s="86"/>
      <c r="T4" s="86"/>
      <c r="V4" s="31" t="s">
        <v>72</v>
      </c>
    </row>
    <row r="5" spans="1:22" ht="23.25" customHeight="1">
      <c r="A5" s="345" t="s">
        <v>73</v>
      </c>
      <c r="B5" s="374" t="s">
        <v>445</v>
      </c>
      <c r="C5" s="345" t="s">
        <v>446</v>
      </c>
      <c r="D5" s="372" t="s">
        <v>68</v>
      </c>
      <c r="E5" s="372"/>
      <c r="F5" s="372"/>
      <c r="G5" s="372" t="s">
        <v>69</v>
      </c>
      <c r="H5" s="372"/>
      <c r="I5" s="372"/>
      <c r="J5" s="372" t="s">
        <v>255</v>
      </c>
      <c r="K5" s="372"/>
      <c r="L5" s="372"/>
      <c r="M5" s="370" t="s">
        <v>70</v>
      </c>
      <c r="N5" s="370"/>
      <c r="O5" s="370"/>
      <c r="P5" s="371" t="s">
        <v>256</v>
      </c>
      <c r="Q5" s="371"/>
      <c r="R5" s="371"/>
      <c r="S5" s="371" t="s">
        <v>257</v>
      </c>
      <c r="T5" s="371"/>
      <c r="U5" s="371"/>
      <c r="V5" s="46"/>
    </row>
    <row r="6" spans="1:22" ht="20.25" customHeight="1">
      <c r="A6" s="345"/>
      <c r="B6" s="374"/>
      <c r="C6" s="345"/>
      <c r="D6" s="336" t="s">
        <v>76</v>
      </c>
      <c r="E6" s="336" t="s">
        <v>77</v>
      </c>
      <c r="F6" s="336"/>
      <c r="G6" s="336" t="s">
        <v>76</v>
      </c>
      <c r="H6" s="336" t="s">
        <v>77</v>
      </c>
      <c r="I6" s="336"/>
      <c r="J6" s="336" t="s">
        <v>76</v>
      </c>
      <c r="K6" s="336" t="s">
        <v>77</v>
      </c>
      <c r="L6" s="336"/>
      <c r="M6" s="336" t="s">
        <v>76</v>
      </c>
      <c r="N6" s="336" t="s">
        <v>77</v>
      </c>
      <c r="O6" s="336"/>
      <c r="P6" s="368" t="s">
        <v>76</v>
      </c>
      <c r="Q6" s="368" t="s">
        <v>77</v>
      </c>
      <c r="R6" s="368"/>
      <c r="S6" s="368" t="s">
        <v>76</v>
      </c>
      <c r="T6" s="368" t="s">
        <v>77</v>
      </c>
      <c r="U6" s="368"/>
      <c r="V6" s="354" t="s">
        <v>71</v>
      </c>
    </row>
    <row r="7" spans="1:22" ht="34.5" customHeight="1">
      <c r="A7" s="345"/>
      <c r="B7" s="374"/>
      <c r="C7" s="345"/>
      <c r="D7" s="336"/>
      <c r="E7" s="14" t="s">
        <v>78</v>
      </c>
      <c r="F7" s="14" t="s">
        <v>79</v>
      </c>
      <c r="G7" s="336"/>
      <c r="H7" s="14" t="s">
        <v>78</v>
      </c>
      <c r="I7" s="14" t="s">
        <v>79</v>
      </c>
      <c r="J7" s="336"/>
      <c r="K7" s="85" t="s">
        <v>78</v>
      </c>
      <c r="L7" s="14" t="s">
        <v>79</v>
      </c>
      <c r="M7" s="336"/>
      <c r="N7" s="14" t="s">
        <v>78</v>
      </c>
      <c r="O7" s="14" t="s">
        <v>79</v>
      </c>
      <c r="P7" s="368"/>
      <c r="Q7" s="85" t="s">
        <v>78</v>
      </c>
      <c r="R7" s="85" t="s">
        <v>79</v>
      </c>
      <c r="S7" s="368"/>
      <c r="T7" s="85" t="s">
        <v>78</v>
      </c>
      <c r="U7" s="85" t="s">
        <v>79</v>
      </c>
      <c r="V7" s="354"/>
    </row>
    <row r="8" spans="1:22" ht="16.5" customHeight="1">
      <c r="A8" s="12">
        <v>1</v>
      </c>
      <c r="B8" s="14">
        <v>2</v>
      </c>
      <c r="C8" s="12">
        <v>3</v>
      </c>
      <c r="D8" s="14">
        <v>4</v>
      </c>
      <c r="E8" s="12">
        <v>5</v>
      </c>
      <c r="F8" s="14">
        <v>6</v>
      </c>
      <c r="G8" s="12">
        <v>7</v>
      </c>
      <c r="H8" s="14">
        <v>8</v>
      </c>
      <c r="I8" s="12">
        <v>9</v>
      </c>
      <c r="J8" s="14">
        <v>10</v>
      </c>
      <c r="K8" s="74">
        <v>11</v>
      </c>
      <c r="L8" s="14">
        <v>12</v>
      </c>
      <c r="M8" s="12">
        <v>13</v>
      </c>
      <c r="N8" s="14">
        <v>14</v>
      </c>
      <c r="O8" s="12">
        <v>15</v>
      </c>
      <c r="P8" s="85">
        <v>16</v>
      </c>
      <c r="Q8" s="74">
        <v>17</v>
      </c>
      <c r="R8" s="85">
        <v>18</v>
      </c>
      <c r="S8" s="74">
        <v>19</v>
      </c>
      <c r="T8" s="85">
        <v>20</v>
      </c>
      <c r="U8" s="74">
        <v>21</v>
      </c>
      <c r="V8" s="14">
        <v>22</v>
      </c>
    </row>
    <row r="9" spans="1:22" s="253" customFormat="1" ht="23.25" customHeight="1">
      <c r="A9" s="250" t="s">
        <v>447</v>
      </c>
      <c r="B9" s="216" t="s">
        <v>265</v>
      </c>
      <c r="C9" s="251" t="s">
        <v>82</v>
      </c>
      <c r="D9" s="155">
        <f>E9+F9-40000</f>
        <v>562192.5499999999</v>
      </c>
      <c r="E9" s="155">
        <f>E11</f>
        <v>591637.717</v>
      </c>
      <c r="F9" s="155">
        <f>F118+F143</f>
        <v>10554.833000000013</v>
      </c>
      <c r="G9" s="155">
        <f>H9+I9</f>
        <v>937303.6</v>
      </c>
      <c r="H9" s="155">
        <f>H11</f>
        <v>650569.2</v>
      </c>
      <c r="I9" s="155">
        <f>I118+I143</f>
        <v>286734.4</v>
      </c>
      <c r="J9" s="155">
        <f>K9+L9</f>
        <v>1123694.8024629583</v>
      </c>
      <c r="K9" s="155">
        <f>K11</f>
        <v>636579.6024629583</v>
      </c>
      <c r="L9" s="155">
        <f>L118+L143</f>
        <v>487115.2</v>
      </c>
      <c r="M9" s="155"/>
      <c r="N9" s="155"/>
      <c r="O9" s="155"/>
      <c r="P9" s="155">
        <f>Q9+R9</f>
        <v>785649.5457911305</v>
      </c>
      <c r="Q9" s="155">
        <f>Q11</f>
        <v>638899.5457911305</v>
      </c>
      <c r="R9" s="155">
        <f>R118+R143</f>
        <v>146750</v>
      </c>
      <c r="S9" s="155">
        <f>T9+U9</f>
        <v>808192.6956483142</v>
      </c>
      <c r="T9" s="155">
        <f>T11</f>
        <v>677817.6956483142</v>
      </c>
      <c r="U9" s="155">
        <f>U118+U143</f>
        <v>130375</v>
      </c>
      <c r="V9" s="252"/>
    </row>
    <row r="10" spans="1:22" s="247" customFormat="1" ht="12.75" customHeight="1">
      <c r="A10" s="170"/>
      <c r="B10" s="223" t="s">
        <v>77</v>
      </c>
      <c r="C10" s="254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255"/>
    </row>
    <row r="11" spans="1:22" s="253" customFormat="1" ht="24.75" customHeight="1">
      <c r="A11" s="250" t="s">
        <v>448</v>
      </c>
      <c r="B11" s="216" t="s">
        <v>449</v>
      </c>
      <c r="C11" s="251" t="s">
        <v>450</v>
      </c>
      <c r="D11" s="155">
        <f>E11</f>
        <v>591637.717</v>
      </c>
      <c r="E11" s="155">
        <f>E13+E20+E63+E68+E76+E89+E97</f>
        <v>591637.717</v>
      </c>
      <c r="F11" s="155" t="str">
        <f>F13</f>
        <v>X</v>
      </c>
      <c r="G11" s="155">
        <f>H11</f>
        <v>650569.2</v>
      </c>
      <c r="H11" s="155">
        <f>H13+H20+H63+H68+H76+H89+H97</f>
        <v>650569.2</v>
      </c>
      <c r="I11" s="155" t="str">
        <f>I13</f>
        <v>X</v>
      </c>
      <c r="J11" s="155">
        <f>K11</f>
        <v>636579.6024629583</v>
      </c>
      <c r="K11" s="155">
        <f>K13+K20+K63+K68+K76+K89+K97</f>
        <v>636579.6024629583</v>
      </c>
      <c r="L11" s="155" t="str">
        <f>L13</f>
        <v>X</v>
      </c>
      <c r="M11" s="155"/>
      <c r="N11" s="155"/>
      <c r="O11" s="155"/>
      <c r="P11" s="155">
        <f>Q11</f>
        <v>638899.5457911305</v>
      </c>
      <c r="Q11" s="155">
        <f>Q13+Q20+Q63+Q68+Q76+Q89+Q97</f>
        <v>638899.5457911305</v>
      </c>
      <c r="R11" s="155" t="str">
        <f>R13</f>
        <v>X</v>
      </c>
      <c r="S11" s="155">
        <f>T11</f>
        <v>677817.6956483142</v>
      </c>
      <c r="T11" s="155">
        <f>T13+T20+T63+T68+T76+T89+T97</f>
        <v>677817.6956483142</v>
      </c>
      <c r="U11" s="155" t="str">
        <f>U13</f>
        <v>X</v>
      </c>
      <c r="V11" s="252"/>
    </row>
    <row r="12" spans="1:22" s="247" customFormat="1" ht="12.75" customHeight="1">
      <c r="A12" s="170"/>
      <c r="B12" s="223" t="s">
        <v>77</v>
      </c>
      <c r="C12" s="254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255"/>
    </row>
    <row r="13" spans="1:22" s="253" customFormat="1" ht="25.5" customHeight="1">
      <c r="A13" s="250" t="s">
        <v>451</v>
      </c>
      <c r="B13" s="256" t="s">
        <v>452</v>
      </c>
      <c r="C13" s="251" t="s">
        <v>450</v>
      </c>
      <c r="D13" s="155">
        <f aca="true" t="shared" si="0" ref="D13:L13">D15</f>
        <v>171840.8</v>
      </c>
      <c r="E13" s="155">
        <f t="shared" si="0"/>
        <v>171840.8</v>
      </c>
      <c r="F13" s="155" t="str">
        <f t="shared" si="0"/>
        <v>X</v>
      </c>
      <c r="G13" s="155">
        <f t="shared" si="0"/>
        <v>166047.09999999998</v>
      </c>
      <c r="H13" s="155">
        <f t="shared" si="0"/>
        <v>166047.09999999998</v>
      </c>
      <c r="I13" s="155" t="str">
        <f t="shared" si="0"/>
        <v>X</v>
      </c>
      <c r="J13" s="155">
        <f t="shared" si="0"/>
        <v>135850.3709</v>
      </c>
      <c r="K13" s="155">
        <f t="shared" si="0"/>
        <v>135850.3709</v>
      </c>
      <c r="L13" s="155" t="str">
        <f t="shared" si="0"/>
        <v>X</v>
      </c>
      <c r="M13" s="155"/>
      <c r="N13" s="155"/>
      <c r="O13" s="155"/>
      <c r="P13" s="155">
        <f aca="true" t="shared" si="1" ref="P13:U13">P15</f>
        <v>138617.6139635</v>
      </c>
      <c r="Q13" s="155">
        <f t="shared" si="1"/>
        <v>138617.6139635</v>
      </c>
      <c r="R13" s="155" t="str">
        <f t="shared" si="1"/>
        <v>X</v>
      </c>
      <c r="S13" s="155">
        <f t="shared" si="1"/>
        <v>141120.9956729525</v>
      </c>
      <c r="T13" s="155">
        <f t="shared" si="1"/>
        <v>141120.9956729525</v>
      </c>
      <c r="U13" s="155" t="str">
        <f t="shared" si="1"/>
        <v>X</v>
      </c>
      <c r="V13" s="252"/>
    </row>
    <row r="14" spans="1:22" s="247" customFormat="1" ht="12.75" customHeight="1">
      <c r="A14" s="170"/>
      <c r="B14" s="223" t="s">
        <v>77</v>
      </c>
      <c r="C14" s="254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255"/>
    </row>
    <row r="15" spans="1:22" s="253" customFormat="1" ht="25.5" customHeight="1">
      <c r="A15" s="250" t="s">
        <v>453</v>
      </c>
      <c r="B15" s="256" t="s">
        <v>454</v>
      </c>
      <c r="C15" s="251" t="s">
        <v>450</v>
      </c>
      <c r="D15" s="155">
        <f>E15</f>
        <v>171840.8</v>
      </c>
      <c r="E15" s="155">
        <f>E17+E18+E19</f>
        <v>171840.8</v>
      </c>
      <c r="F15" s="168" t="str">
        <f>'[1]Лист4'!$L$18</f>
        <v>X</v>
      </c>
      <c r="G15" s="155">
        <f>H15</f>
        <v>166047.09999999998</v>
      </c>
      <c r="H15" s="155">
        <f>H17+H18+H19</f>
        <v>166047.09999999998</v>
      </c>
      <c r="I15" s="168" t="str">
        <f>'[1]Лист4'!$L$18</f>
        <v>X</v>
      </c>
      <c r="J15" s="155">
        <f>K15</f>
        <v>135850.3709</v>
      </c>
      <c r="K15" s="155">
        <f>K17+K18+K19</f>
        <v>135850.3709</v>
      </c>
      <c r="L15" s="168" t="str">
        <f>'[1]Лист4'!$L$18</f>
        <v>X</v>
      </c>
      <c r="M15" s="155"/>
      <c r="N15" s="155"/>
      <c r="O15" s="168"/>
      <c r="P15" s="155">
        <f>Q15</f>
        <v>138617.6139635</v>
      </c>
      <c r="Q15" s="155">
        <f>Q17+Q18+Q19</f>
        <v>138617.6139635</v>
      </c>
      <c r="R15" s="168" t="str">
        <f>'[1]Лист4'!$L$18</f>
        <v>X</v>
      </c>
      <c r="S15" s="155">
        <f>T15</f>
        <v>141120.9956729525</v>
      </c>
      <c r="T15" s="155">
        <f>T17+T18+T19</f>
        <v>141120.9956729525</v>
      </c>
      <c r="U15" s="168" t="str">
        <f>'[1]Лист4'!$L$18</f>
        <v>X</v>
      </c>
      <c r="V15" s="252"/>
    </row>
    <row r="16" spans="1:22" s="247" customFormat="1" ht="12.75" customHeight="1">
      <c r="A16" s="170"/>
      <c r="B16" s="223" t="s">
        <v>273</v>
      </c>
      <c r="C16" s="254"/>
      <c r="D16" s="182"/>
      <c r="E16" s="182"/>
      <c r="F16" s="179"/>
      <c r="G16" s="170"/>
      <c r="H16" s="170"/>
      <c r="I16" s="170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255"/>
    </row>
    <row r="17" spans="1:22" s="247" customFormat="1" ht="14.25" customHeight="1">
      <c r="A17" s="170" t="s">
        <v>455</v>
      </c>
      <c r="B17" s="223" t="s">
        <v>456</v>
      </c>
      <c r="C17" s="254" t="s">
        <v>455</v>
      </c>
      <c r="D17" s="182">
        <f>E17</f>
        <v>148992.5</v>
      </c>
      <c r="E17" s="182">
        <v>148992.5</v>
      </c>
      <c r="F17" s="179" t="str">
        <f>'[1]Лист4'!$L$18</f>
        <v>X</v>
      </c>
      <c r="G17" s="92">
        <f>H17</f>
        <v>141468.9</v>
      </c>
      <c r="H17" s="92">
        <v>141468.9</v>
      </c>
      <c r="I17" s="179" t="str">
        <f>'[1]Лист4'!$L$18</f>
        <v>X</v>
      </c>
      <c r="J17" s="92">
        <f>K17</f>
        <v>116501.628</v>
      </c>
      <c r="K17" s="92">
        <f>'[3]բյուջե 2023-ծախս'!$AH$5/1000</f>
        <v>116501.628</v>
      </c>
      <c r="L17" s="179" t="str">
        <f>'[1]Лист4'!$L$18</f>
        <v>X</v>
      </c>
      <c r="M17" s="92"/>
      <c r="N17" s="92"/>
      <c r="O17" s="179"/>
      <c r="P17" s="92">
        <f>Q17</f>
        <v>118932.98842000001</v>
      </c>
      <c r="Q17" s="92">
        <f>8!T18+8!T73+8!T147+8!T212</f>
        <v>118932.98842000001</v>
      </c>
      <c r="R17" s="179" t="str">
        <f>'[1]Лист4'!$L$18</f>
        <v>X</v>
      </c>
      <c r="S17" s="92">
        <f>T17</f>
        <v>121141.1007463</v>
      </c>
      <c r="T17" s="92">
        <f>8!W18+8!W73+8!W147+8!W212</f>
        <v>121141.1007463</v>
      </c>
      <c r="U17" s="179" t="str">
        <f>'[1]Лист4'!$L$18</f>
        <v>X</v>
      </c>
      <c r="V17" s="255"/>
    </row>
    <row r="18" spans="1:22" s="247" customFormat="1" ht="26.25" customHeight="1">
      <c r="A18" s="170" t="s">
        <v>457</v>
      </c>
      <c r="B18" s="223" t="s">
        <v>458</v>
      </c>
      <c r="C18" s="254" t="s">
        <v>457</v>
      </c>
      <c r="D18" s="182">
        <f>E18</f>
        <v>16668</v>
      </c>
      <c r="E18" s="182">
        <v>16668</v>
      </c>
      <c r="F18" s="179" t="str">
        <f>'[1]Лист4'!$L$18</f>
        <v>X</v>
      </c>
      <c r="G18" s="92">
        <f>H18</f>
        <v>19202.9</v>
      </c>
      <c r="H18" s="92">
        <v>19202.9</v>
      </c>
      <c r="I18" s="179" t="str">
        <f>'[1]Лист4'!$L$18</f>
        <v>X</v>
      </c>
      <c r="J18" s="92">
        <f>K18</f>
        <v>14205.7035</v>
      </c>
      <c r="K18" s="92">
        <f>'[3]բյուջե 2023-ծախս'!$AH$6/1000</f>
        <v>14205.7035</v>
      </c>
      <c r="L18" s="179" t="str">
        <f>'[1]Лист4'!$L$18</f>
        <v>X</v>
      </c>
      <c r="M18" s="92"/>
      <c r="N18" s="92"/>
      <c r="O18" s="179"/>
      <c r="P18" s="92">
        <f>Q18</f>
        <v>14450.2620525</v>
      </c>
      <c r="Q18" s="92">
        <f>8!T19+8!T213</f>
        <v>14450.2620525</v>
      </c>
      <c r="R18" s="179" t="str">
        <f>'[1]Лист4'!$L$18</f>
        <v>X</v>
      </c>
      <c r="S18" s="92">
        <f>T18</f>
        <v>14667.0159832875</v>
      </c>
      <c r="T18" s="92">
        <f>8!W19+8!W213</f>
        <v>14667.0159832875</v>
      </c>
      <c r="U18" s="179" t="str">
        <f>'[1]Лист4'!$L$18</f>
        <v>X</v>
      </c>
      <c r="V18" s="255"/>
    </row>
    <row r="19" spans="1:22" s="247" customFormat="1" ht="26.25" customHeight="1">
      <c r="A19" s="170">
        <v>4115</v>
      </c>
      <c r="B19" s="240" t="s">
        <v>877</v>
      </c>
      <c r="C19" s="254">
        <v>4115</v>
      </c>
      <c r="D19" s="182">
        <f>E19</f>
        <v>6180.3</v>
      </c>
      <c r="E19" s="182">
        <v>6180.3</v>
      </c>
      <c r="F19" s="179" t="str">
        <f>'[1]Лист4'!$L$18</f>
        <v>X</v>
      </c>
      <c r="G19" s="92">
        <f>H19</f>
        <v>5375.3</v>
      </c>
      <c r="H19" s="92">
        <v>5375.3</v>
      </c>
      <c r="I19" s="179" t="str">
        <f>'[1]Лист4'!$L$18</f>
        <v>X</v>
      </c>
      <c r="J19" s="92">
        <f>K19</f>
        <v>5143.039400000001</v>
      </c>
      <c r="K19" s="92">
        <f>'[3]բյուջե 2023-ծախս'!$AH$7/1000</f>
        <v>5143.039400000001</v>
      </c>
      <c r="L19" s="179" t="str">
        <f>'[1]Лист4'!$L$18</f>
        <v>X</v>
      </c>
      <c r="M19" s="92"/>
      <c r="N19" s="92"/>
      <c r="O19" s="179"/>
      <c r="P19" s="92">
        <f>Q19</f>
        <v>5234.363491</v>
      </c>
      <c r="Q19" s="92">
        <f>8!T20+8!T214</f>
        <v>5234.363491</v>
      </c>
      <c r="R19" s="179" t="str">
        <f>'[1]Лист4'!$L$18</f>
        <v>X</v>
      </c>
      <c r="S19" s="92">
        <f>T19</f>
        <v>5312.878943365</v>
      </c>
      <c r="T19" s="92">
        <f>8!W20+8!W214</f>
        <v>5312.878943365</v>
      </c>
      <c r="U19" s="179" t="str">
        <f>'[1]Лист4'!$L$18</f>
        <v>X</v>
      </c>
      <c r="V19" s="255"/>
    </row>
    <row r="20" spans="1:22" s="253" customFormat="1" ht="29.25" customHeight="1">
      <c r="A20" s="250" t="s">
        <v>459</v>
      </c>
      <c r="B20" s="256" t="s">
        <v>460</v>
      </c>
      <c r="C20" s="251" t="s">
        <v>450</v>
      </c>
      <c r="D20" s="168">
        <f>E20</f>
        <v>62743.579</v>
      </c>
      <c r="E20" s="168">
        <f>E22+E30+E35+E45+E48+E52</f>
        <v>62743.579</v>
      </c>
      <c r="F20" s="168" t="str">
        <f>F22</f>
        <v>X</v>
      </c>
      <c r="G20" s="168">
        <f>H20</f>
        <v>77048.6</v>
      </c>
      <c r="H20" s="168">
        <f>H22+H30+H35+H45+H48+H52</f>
        <v>77048.6</v>
      </c>
      <c r="I20" s="168" t="str">
        <f>I22</f>
        <v>X</v>
      </c>
      <c r="J20" s="168">
        <f>K20</f>
        <v>84427.2374641165</v>
      </c>
      <c r="K20" s="168">
        <f>K22+K30+K35+K45+K48+K52</f>
        <v>84427.2374641165</v>
      </c>
      <c r="L20" s="168" t="str">
        <f>L22</f>
        <v>X</v>
      </c>
      <c r="M20" s="168"/>
      <c r="N20" s="168"/>
      <c r="O20" s="168"/>
      <c r="P20" s="168">
        <f>Q20</f>
        <v>86223.94235256448</v>
      </c>
      <c r="Q20" s="168">
        <f>Q22+Q30+Q35+Q45+Q48+Q52</f>
        <v>86223.94235256448</v>
      </c>
      <c r="R20" s="168" t="str">
        <f>R22</f>
        <v>X</v>
      </c>
      <c r="S20" s="168">
        <f>T20</f>
        <v>88678.60298785294</v>
      </c>
      <c r="T20" s="168">
        <f>T22+T30+T35+T45+T48+T52</f>
        <v>88678.60298785294</v>
      </c>
      <c r="U20" s="168" t="str">
        <f>U22</f>
        <v>X</v>
      </c>
      <c r="V20" s="252"/>
    </row>
    <row r="21" spans="1:22" s="247" customFormat="1" ht="12.75" customHeight="1">
      <c r="A21" s="170"/>
      <c r="B21" s="223" t="s">
        <v>77</v>
      </c>
      <c r="C21" s="254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255"/>
    </row>
    <row r="22" spans="1:22" s="253" customFormat="1" ht="25.5" customHeight="1">
      <c r="A22" s="250" t="s">
        <v>461</v>
      </c>
      <c r="B22" s="256" t="s">
        <v>462</v>
      </c>
      <c r="C22" s="251" t="s">
        <v>450</v>
      </c>
      <c r="D22" s="155">
        <f>E22</f>
        <v>34610.989</v>
      </c>
      <c r="E22" s="155">
        <f>SUM(E24:E29)</f>
        <v>34610.989</v>
      </c>
      <c r="F22" s="168" t="str">
        <f>'[1]Лист4'!$L$18</f>
        <v>X</v>
      </c>
      <c r="G22" s="155">
        <f>H22</f>
        <v>39226.1</v>
      </c>
      <c r="H22" s="155">
        <f>SUM(H24:H29)</f>
        <v>39226.1</v>
      </c>
      <c r="I22" s="168" t="str">
        <f>'[1]Лист4'!$L$18</f>
        <v>X</v>
      </c>
      <c r="J22" s="155">
        <f>K22</f>
        <v>42953.7503412565</v>
      </c>
      <c r="K22" s="155">
        <f>SUM(K24:K29)</f>
        <v>42953.7503412565</v>
      </c>
      <c r="L22" s="168" t="str">
        <f>'[1]Лист4'!$L$18</f>
        <v>X</v>
      </c>
      <c r="M22" s="155"/>
      <c r="N22" s="155"/>
      <c r="O22" s="168"/>
      <c r="P22" s="155">
        <f>Q22</f>
        <v>43015.78914739482</v>
      </c>
      <c r="Q22" s="155">
        <f>SUM(Q24:Q29)</f>
        <v>43015.78914739482</v>
      </c>
      <c r="R22" s="168" t="str">
        <f>'[1]Лист4'!$L$18</f>
        <v>X</v>
      </c>
      <c r="S22" s="155">
        <f>T22</f>
        <v>43698.15098460574</v>
      </c>
      <c r="T22" s="155">
        <f>SUM(T24:T29)</f>
        <v>43698.15098460574</v>
      </c>
      <c r="U22" s="168" t="str">
        <f>'[1]Лист4'!$L$18</f>
        <v>X</v>
      </c>
      <c r="V22" s="252"/>
    </row>
    <row r="23" spans="1:22" s="247" customFormat="1" ht="12.75" customHeight="1">
      <c r="A23" s="170"/>
      <c r="B23" s="223" t="s">
        <v>273</v>
      </c>
      <c r="C23" s="254"/>
      <c r="D23" s="179"/>
      <c r="E23" s="179"/>
      <c r="F23" s="179"/>
      <c r="G23" s="170"/>
      <c r="H23" s="170"/>
      <c r="I23" s="170"/>
      <c r="J23" s="170"/>
      <c r="K23" s="170"/>
      <c r="L23" s="170"/>
      <c r="M23" s="213"/>
      <c r="N23" s="213"/>
      <c r="O23" s="213"/>
      <c r="P23" s="170"/>
      <c r="Q23" s="170"/>
      <c r="R23" s="170"/>
      <c r="S23" s="170"/>
      <c r="T23" s="170"/>
      <c r="U23" s="170"/>
      <c r="V23" s="255"/>
    </row>
    <row r="24" spans="1:22" s="247" customFormat="1" ht="12.75" customHeight="1">
      <c r="A24" s="170" t="s">
        <v>463</v>
      </c>
      <c r="B24" s="223" t="s">
        <v>464</v>
      </c>
      <c r="C24" s="254" t="s">
        <v>463</v>
      </c>
      <c r="D24" s="182">
        <f aca="true" t="shared" si="2" ref="D24:D30">E24</f>
        <v>28234.246</v>
      </c>
      <c r="E24" s="182">
        <f>'[2]Sheet4'!$N$28</f>
        <v>28234.246</v>
      </c>
      <c r="F24" s="179" t="str">
        <f>'[1]Лист4'!$L$18</f>
        <v>X</v>
      </c>
      <c r="G24" s="92">
        <f aca="true" t="shared" si="3" ref="G24:G29">H24</f>
        <v>32761.9</v>
      </c>
      <c r="H24" s="92">
        <v>32761.9</v>
      </c>
      <c r="I24" s="179" t="str">
        <f>'[1]Лист4'!$L$18</f>
        <v>X</v>
      </c>
      <c r="J24" s="92">
        <f aca="true" t="shared" si="4" ref="J24:J30">K24</f>
        <v>38159.74195034741</v>
      </c>
      <c r="K24" s="92">
        <f>'[3]բյուջե 2023-ծախս'!$AH$12/1000</f>
        <v>38159.74195034741</v>
      </c>
      <c r="L24" s="179" t="str">
        <f>'[1]Лист4'!$L$18</f>
        <v>X</v>
      </c>
      <c r="M24" s="92"/>
      <c r="N24" s="92"/>
      <c r="O24" s="179"/>
      <c r="P24" s="92">
        <f aca="true" t="shared" si="5" ref="P24:P30">Q24</f>
        <v>38132.13987062209</v>
      </c>
      <c r="Q24" s="92">
        <f>8!T21+8!T215+8!T361</f>
        <v>38132.13987062209</v>
      </c>
      <c r="R24" s="179" t="str">
        <f>'[1]Лист4'!$L$18</f>
        <v>X</v>
      </c>
      <c r="S24" s="92">
        <f aca="true" t="shared" si="6" ref="S24:S30">T24</f>
        <v>38704.12196868142</v>
      </c>
      <c r="T24" s="92">
        <f>8!W21+8!W215+8!W361</f>
        <v>38704.12196868142</v>
      </c>
      <c r="U24" s="179" t="str">
        <f>'[1]Лист4'!$L$18</f>
        <v>X</v>
      </c>
      <c r="V24" s="255"/>
    </row>
    <row r="25" spans="1:22" s="247" customFormat="1" ht="12.75" customHeight="1">
      <c r="A25" s="170" t="s">
        <v>465</v>
      </c>
      <c r="B25" s="223" t="s">
        <v>466</v>
      </c>
      <c r="C25" s="254" t="s">
        <v>465</v>
      </c>
      <c r="D25" s="182">
        <f t="shared" si="2"/>
        <v>1849.5</v>
      </c>
      <c r="E25" s="182">
        <f>'[2]Sheet4'!$N$29</f>
        <v>1849.5</v>
      </c>
      <c r="F25" s="179" t="str">
        <f>'[1]Лист4'!$L$18</f>
        <v>X</v>
      </c>
      <c r="G25" s="92">
        <f t="shared" si="3"/>
        <v>2537.6</v>
      </c>
      <c r="H25" s="92">
        <v>2537.6</v>
      </c>
      <c r="I25" s="179" t="str">
        <f>'[1]Лист4'!$L$18</f>
        <v>X</v>
      </c>
      <c r="J25" s="92">
        <f t="shared" si="4"/>
        <v>1487.5751181818182</v>
      </c>
      <c r="K25" s="92">
        <f>'[3]բյուջե 2023-ծախս'!$AH$13/1000</f>
        <v>1487.5751181818182</v>
      </c>
      <c r="L25" s="179" t="str">
        <f>'[1]Лист4'!$L$18</f>
        <v>X</v>
      </c>
      <c r="M25" s="92"/>
      <c r="N25" s="92"/>
      <c r="O25" s="179"/>
      <c r="P25" s="92">
        <f t="shared" si="5"/>
        <v>1520.6195049545454</v>
      </c>
      <c r="Q25" s="92">
        <f>8!T22+8!T216</f>
        <v>1520.6195049545454</v>
      </c>
      <c r="R25" s="179" t="str">
        <f>'[1]Лист4'!$L$18</f>
        <v>X</v>
      </c>
      <c r="S25" s="92">
        <f t="shared" si="6"/>
        <v>1543.428797528864</v>
      </c>
      <c r="T25" s="92">
        <f>8!W22+8!W216</f>
        <v>1543.428797528864</v>
      </c>
      <c r="U25" s="179" t="str">
        <f>'[1]Лист4'!$L$18</f>
        <v>X</v>
      </c>
      <c r="V25" s="255"/>
    </row>
    <row r="26" spans="1:22" s="247" customFormat="1" ht="12.75" customHeight="1">
      <c r="A26" s="170" t="s">
        <v>467</v>
      </c>
      <c r="B26" s="223" t="s">
        <v>468</v>
      </c>
      <c r="C26" s="254" t="s">
        <v>467</v>
      </c>
      <c r="D26" s="182">
        <f t="shared" si="2"/>
        <v>2491.243</v>
      </c>
      <c r="E26" s="182">
        <f>'[2]Sheet4'!$N$30</f>
        <v>2491.243</v>
      </c>
      <c r="F26" s="179" t="str">
        <f>'[1]Лист4'!$L$18</f>
        <v>X</v>
      </c>
      <c r="G26" s="92">
        <f t="shared" si="3"/>
        <v>2546.6</v>
      </c>
      <c r="H26" s="92">
        <v>2546.6</v>
      </c>
      <c r="I26" s="179" t="str">
        <f>'[1]Лист4'!$L$18</f>
        <v>X</v>
      </c>
      <c r="J26" s="92">
        <f t="shared" si="4"/>
        <v>2106.433272727273</v>
      </c>
      <c r="K26" s="92">
        <f>'[3]բյուջե 2023-ծախս'!$AH$14/1000</f>
        <v>2106.433272727273</v>
      </c>
      <c r="L26" s="179" t="str">
        <f>'[1]Лист4'!$L$18</f>
        <v>X</v>
      </c>
      <c r="M26" s="92"/>
      <c r="N26" s="92"/>
      <c r="O26" s="179"/>
      <c r="P26" s="92">
        <f t="shared" si="5"/>
        <v>2138.0297718181823</v>
      </c>
      <c r="Q26" s="92">
        <f>8!T23</f>
        <v>2138.0297718181823</v>
      </c>
      <c r="R26" s="179" t="str">
        <f>'[1]Лист4'!$L$18</f>
        <v>X</v>
      </c>
      <c r="S26" s="92">
        <f t="shared" si="6"/>
        <v>2170.100218395455</v>
      </c>
      <c r="T26" s="92">
        <f>8!W23</f>
        <v>2170.100218395455</v>
      </c>
      <c r="U26" s="179" t="str">
        <f>'[1]Лист4'!$L$18</f>
        <v>X</v>
      </c>
      <c r="V26" s="255"/>
    </row>
    <row r="27" spans="1:22" s="247" customFormat="1" ht="12.75" customHeight="1">
      <c r="A27" s="170" t="s">
        <v>469</v>
      </c>
      <c r="B27" s="223" t="s">
        <v>470</v>
      </c>
      <c r="C27" s="254" t="s">
        <v>469</v>
      </c>
      <c r="D27" s="182">
        <f t="shared" si="2"/>
        <v>364</v>
      </c>
      <c r="E27" s="182">
        <f>'[2]Sheet4'!$N$31</f>
        <v>364</v>
      </c>
      <c r="F27" s="179" t="str">
        <f>'[1]Лист4'!$L$18</f>
        <v>X</v>
      </c>
      <c r="G27" s="92">
        <f t="shared" si="3"/>
        <v>350</v>
      </c>
      <c r="H27" s="92">
        <v>350</v>
      </c>
      <c r="I27" s="179" t="str">
        <f>'[1]Лист4'!$L$18</f>
        <v>X</v>
      </c>
      <c r="J27" s="92">
        <f t="shared" si="4"/>
        <v>650</v>
      </c>
      <c r="K27" s="92">
        <f>'[3]բյուջե 2023-ծախս'!$AH$15/1000</f>
        <v>650</v>
      </c>
      <c r="L27" s="179" t="str">
        <f>'[1]Лист4'!$L$18</f>
        <v>X</v>
      </c>
      <c r="M27" s="92"/>
      <c r="N27" s="92"/>
      <c r="O27" s="179"/>
      <c r="P27" s="92">
        <f t="shared" si="5"/>
        <v>650</v>
      </c>
      <c r="Q27" s="92">
        <f>8!T24</f>
        <v>650</v>
      </c>
      <c r="R27" s="179" t="str">
        <f>'[1]Лист4'!$L$18</f>
        <v>X</v>
      </c>
      <c r="S27" s="92">
        <f t="shared" si="6"/>
        <v>659.75</v>
      </c>
      <c r="T27" s="92">
        <f>8!W24</f>
        <v>659.75</v>
      </c>
      <c r="U27" s="179" t="str">
        <f>'[1]Лист4'!$L$18</f>
        <v>X</v>
      </c>
      <c r="V27" s="255"/>
    </row>
    <row r="28" spans="1:22" s="247" customFormat="1" ht="12.75" customHeight="1">
      <c r="A28" s="170" t="s">
        <v>471</v>
      </c>
      <c r="B28" s="223" t="s">
        <v>472</v>
      </c>
      <c r="C28" s="254" t="s">
        <v>471</v>
      </c>
      <c r="D28" s="182">
        <f t="shared" si="2"/>
        <v>1192</v>
      </c>
      <c r="E28" s="182">
        <f>'[2]Sheet4'!$N$32</f>
        <v>1192</v>
      </c>
      <c r="F28" s="179" t="str">
        <f>'[1]Лист4'!$L$18</f>
        <v>X</v>
      </c>
      <c r="G28" s="92">
        <f t="shared" si="3"/>
        <v>550</v>
      </c>
      <c r="H28" s="92">
        <v>550</v>
      </c>
      <c r="I28" s="179" t="str">
        <f>'[1]Лист4'!$L$18</f>
        <v>X</v>
      </c>
      <c r="J28" s="92">
        <f t="shared" si="4"/>
        <v>550</v>
      </c>
      <c r="K28" s="92">
        <f>'[3]բյուջե 2023-ծախս'!$AH$16/1000</f>
        <v>550</v>
      </c>
      <c r="L28" s="179" t="str">
        <f>'[1]Лист4'!$L$18</f>
        <v>X</v>
      </c>
      <c r="M28" s="92"/>
      <c r="N28" s="92"/>
      <c r="O28" s="179"/>
      <c r="P28" s="92">
        <f t="shared" si="5"/>
        <v>575</v>
      </c>
      <c r="Q28" s="92">
        <f>8!T25+8!T149</f>
        <v>575</v>
      </c>
      <c r="R28" s="179" t="str">
        <f>'[1]Лист4'!$L$18</f>
        <v>X</v>
      </c>
      <c r="S28" s="92">
        <f t="shared" si="6"/>
        <v>620.75</v>
      </c>
      <c r="T28" s="92">
        <f>8!W25+8!W149</f>
        <v>620.75</v>
      </c>
      <c r="U28" s="179" t="str">
        <f>'[1]Лист4'!$L$18</f>
        <v>X</v>
      </c>
      <c r="V28" s="255"/>
    </row>
    <row r="29" spans="1:22" s="247" customFormat="1" ht="12.75" customHeight="1">
      <c r="A29" s="170">
        <v>4217</v>
      </c>
      <c r="B29" s="240" t="s">
        <v>878</v>
      </c>
      <c r="C29" s="254">
        <v>4217</v>
      </c>
      <c r="D29" s="182">
        <f t="shared" si="2"/>
        <v>480</v>
      </c>
      <c r="E29" s="182">
        <f>'[2]Sheet4'!$N$33</f>
        <v>480</v>
      </c>
      <c r="F29" s="179" t="str">
        <f>'[1]Лист4'!$L$18</f>
        <v>X</v>
      </c>
      <c r="G29" s="92">
        <f t="shared" si="3"/>
        <v>480</v>
      </c>
      <c r="H29" s="92">
        <v>480</v>
      </c>
      <c r="I29" s="179" t="str">
        <f>'[1]Лист4'!$L$18</f>
        <v>X</v>
      </c>
      <c r="J29" s="92">
        <f t="shared" si="4"/>
        <v>0</v>
      </c>
      <c r="K29" s="92">
        <f>'[3]բյուջե 2023-ծախս'!$AH$17</f>
        <v>0</v>
      </c>
      <c r="L29" s="179" t="str">
        <f>'[1]Лист4'!$L$18</f>
        <v>X</v>
      </c>
      <c r="M29" s="92"/>
      <c r="N29" s="92"/>
      <c r="O29" s="179"/>
      <c r="P29" s="92">
        <f t="shared" si="5"/>
        <v>0</v>
      </c>
      <c r="Q29" s="92">
        <f>8!T26</f>
        <v>0</v>
      </c>
      <c r="R29" s="179" t="str">
        <f>'[1]Лист4'!$L$18</f>
        <v>X</v>
      </c>
      <c r="S29" s="92">
        <f t="shared" si="6"/>
        <v>0</v>
      </c>
      <c r="T29" s="92">
        <f>8!W26</f>
        <v>0</v>
      </c>
      <c r="U29" s="179" t="str">
        <f>'[1]Лист4'!$L$18</f>
        <v>X</v>
      </c>
      <c r="V29" s="255"/>
    </row>
    <row r="30" spans="1:22" s="253" customFormat="1" ht="25.5" customHeight="1">
      <c r="A30" s="250" t="s">
        <v>473</v>
      </c>
      <c r="B30" s="256" t="s">
        <v>474</v>
      </c>
      <c r="C30" s="251" t="s">
        <v>450</v>
      </c>
      <c r="D30" s="155">
        <f t="shared" si="2"/>
        <v>2358.318</v>
      </c>
      <c r="E30" s="155">
        <f>E32+E33+E34</f>
        <v>2358.318</v>
      </c>
      <c r="F30" s="168" t="str">
        <f>'[1]Лист4'!$L$18</f>
        <v>X</v>
      </c>
      <c r="G30" s="155">
        <f>H30</f>
        <v>5401</v>
      </c>
      <c r="H30" s="155">
        <f>H32+H33+H34</f>
        <v>5401</v>
      </c>
      <c r="I30" s="168" t="str">
        <f>'[1]Лист4'!$L$18</f>
        <v>X</v>
      </c>
      <c r="J30" s="155">
        <f t="shared" si="4"/>
        <v>3750</v>
      </c>
      <c r="K30" s="155">
        <f>K32+K33+K34</f>
        <v>3750</v>
      </c>
      <c r="L30" s="168" t="str">
        <f>'[1]Лист4'!$L$18</f>
        <v>X</v>
      </c>
      <c r="M30" s="155"/>
      <c r="N30" s="155"/>
      <c r="O30" s="168"/>
      <c r="P30" s="155">
        <f t="shared" si="5"/>
        <v>4037.75</v>
      </c>
      <c r="Q30" s="155">
        <f>Q32+Q33+Q34</f>
        <v>4037.75</v>
      </c>
      <c r="R30" s="168" t="str">
        <f>'[1]Лист4'!$L$18</f>
        <v>X</v>
      </c>
      <c r="S30" s="155">
        <f t="shared" si="6"/>
        <v>4098.31625</v>
      </c>
      <c r="T30" s="155">
        <f>T32+T33+T34</f>
        <v>4098.31625</v>
      </c>
      <c r="U30" s="168" t="str">
        <f>'[1]Лист4'!$L$18</f>
        <v>X</v>
      </c>
      <c r="V30" s="252"/>
    </row>
    <row r="31" spans="1:22" s="247" customFormat="1" ht="12.75" customHeight="1">
      <c r="A31" s="170"/>
      <c r="B31" s="223" t="s">
        <v>273</v>
      </c>
      <c r="C31" s="254"/>
      <c r="D31" s="182"/>
      <c r="E31" s="182"/>
      <c r="F31" s="179"/>
      <c r="G31" s="170"/>
      <c r="H31" s="170"/>
      <c r="I31" s="170"/>
      <c r="J31" s="170"/>
      <c r="K31" s="170"/>
      <c r="L31" s="170"/>
      <c r="M31" s="165"/>
      <c r="N31" s="165"/>
      <c r="O31" s="165"/>
      <c r="P31" s="170"/>
      <c r="Q31" s="170"/>
      <c r="R31" s="170"/>
      <c r="S31" s="170"/>
      <c r="T31" s="170"/>
      <c r="U31" s="170"/>
      <c r="V31" s="255"/>
    </row>
    <row r="32" spans="1:22" s="247" customFormat="1" ht="12.75" customHeight="1">
      <c r="A32" s="170" t="s">
        <v>475</v>
      </c>
      <c r="B32" s="223" t="s">
        <v>476</v>
      </c>
      <c r="C32" s="254" t="s">
        <v>475</v>
      </c>
      <c r="D32" s="182">
        <f>E32</f>
        <v>1482.4</v>
      </c>
      <c r="E32" s="182">
        <f>'[2]Sheet4'!$N$35</f>
        <v>1482.4</v>
      </c>
      <c r="F32" s="179" t="str">
        <f>'[1]Лист4'!$L$18</f>
        <v>X</v>
      </c>
      <c r="G32" s="92">
        <f>H32</f>
        <v>901</v>
      </c>
      <c r="H32" s="92">
        <v>901</v>
      </c>
      <c r="I32" s="179" t="str">
        <f>'[1]Лист4'!$L$18</f>
        <v>X</v>
      </c>
      <c r="J32" s="92">
        <f>K32</f>
        <v>950</v>
      </c>
      <c r="K32" s="92">
        <f>'[3]բյուջե 2023-ծախս'!$AH$9/1000</f>
        <v>950</v>
      </c>
      <c r="L32" s="179" t="str">
        <f>'[1]Лист4'!$L$18</f>
        <v>X</v>
      </c>
      <c r="M32" s="92"/>
      <c r="N32" s="92"/>
      <c r="O32" s="179"/>
      <c r="P32" s="92">
        <f>Q32</f>
        <v>967.75</v>
      </c>
      <c r="Q32" s="92">
        <f>8!T27+8!T217</f>
        <v>967.75</v>
      </c>
      <c r="R32" s="179" t="str">
        <f>'[1]Лист4'!$L$18</f>
        <v>X</v>
      </c>
      <c r="S32" s="92">
        <f>T32</f>
        <v>982.26625</v>
      </c>
      <c r="T32" s="92">
        <f>8!W27+8!W217</f>
        <v>982.26625</v>
      </c>
      <c r="U32" s="179" t="str">
        <f>'[1]Лист4'!$L$18</f>
        <v>X</v>
      </c>
      <c r="V32" s="255"/>
    </row>
    <row r="33" spans="1:22" s="247" customFormat="1" ht="12.75" customHeight="1">
      <c r="A33" s="170" t="s">
        <v>477</v>
      </c>
      <c r="B33" s="223" t="s">
        <v>478</v>
      </c>
      <c r="C33" s="254" t="s">
        <v>477</v>
      </c>
      <c r="D33" s="182">
        <f>E33</f>
        <v>565.918</v>
      </c>
      <c r="E33" s="182">
        <f>'[2]Sheet4'!$N$36</f>
        <v>565.918</v>
      </c>
      <c r="F33" s="179" t="str">
        <f>'[1]Лист4'!$L$18</f>
        <v>X</v>
      </c>
      <c r="G33" s="92">
        <f>H33</f>
        <v>500</v>
      </c>
      <c r="H33" s="92">
        <v>500</v>
      </c>
      <c r="I33" s="179" t="str">
        <f>'[1]Лист4'!$L$18</f>
        <v>X</v>
      </c>
      <c r="J33" s="92">
        <f>K33</f>
        <v>1000</v>
      </c>
      <c r="K33" s="92">
        <f>'[3]բյուջե 2023-ծախս'!$AH$10/1000</f>
        <v>1000</v>
      </c>
      <c r="L33" s="179" t="str">
        <f>'[1]Лист4'!$L$18</f>
        <v>X</v>
      </c>
      <c r="M33" s="92"/>
      <c r="N33" s="92"/>
      <c r="O33" s="179"/>
      <c r="P33" s="92">
        <f>Q33</f>
        <v>1000</v>
      </c>
      <c r="Q33" s="92">
        <f>8!T28</f>
        <v>1000</v>
      </c>
      <c r="R33" s="179" t="str">
        <f>'[1]Лист4'!$L$18</f>
        <v>X</v>
      </c>
      <c r="S33" s="92">
        <f>T33</f>
        <v>1015</v>
      </c>
      <c r="T33" s="92">
        <f>8!W28</f>
        <v>1015</v>
      </c>
      <c r="U33" s="179" t="str">
        <f>'[1]Лист4'!$L$18</f>
        <v>X</v>
      </c>
      <c r="V33" s="255"/>
    </row>
    <row r="34" spans="1:22" s="247" customFormat="1" ht="12.75" customHeight="1">
      <c r="A34" s="170">
        <v>4223</v>
      </c>
      <c r="B34" s="240" t="s">
        <v>879</v>
      </c>
      <c r="C34" s="254">
        <v>4229</v>
      </c>
      <c r="D34" s="182">
        <f>E34</f>
        <v>310</v>
      </c>
      <c r="E34" s="182">
        <f>'[2]Sheet4'!$N$37</f>
        <v>310</v>
      </c>
      <c r="F34" s="179" t="str">
        <f>'[1]Лист4'!$L$18</f>
        <v>X</v>
      </c>
      <c r="G34" s="92">
        <f>H34</f>
        <v>4000</v>
      </c>
      <c r="H34" s="92">
        <v>4000</v>
      </c>
      <c r="I34" s="179" t="str">
        <f>'[1]Лист4'!$L$18</f>
        <v>X</v>
      </c>
      <c r="J34" s="92">
        <f>K34</f>
        <v>1800</v>
      </c>
      <c r="K34" s="92">
        <f>'[3]բյուջե 2023-ծախս'!$AH$18/1000</f>
        <v>1800</v>
      </c>
      <c r="L34" s="179" t="str">
        <f>'[1]Лист4'!$L$18</f>
        <v>X</v>
      </c>
      <c r="M34" s="92"/>
      <c r="N34" s="92"/>
      <c r="O34" s="179"/>
      <c r="P34" s="92">
        <f>Q34</f>
        <v>2070</v>
      </c>
      <c r="Q34" s="92">
        <f>8!T29</f>
        <v>2070</v>
      </c>
      <c r="R34" s="179" t="str">
        <f>'[1]Лист4'!$L$18</f>
        <v>X</v>
      </c>
      <c r="S34" s="92">
        <f>T34</f>
        <v>2101.05</v>
      </c>
      <c r="T34" s="92">
        <f>8!W29</f>
        <v>2101.05</v>
      </c>
      <c r="U34" s="179" t="str">
        <f>'[1]Лист4'!$L$18</f>
        <v>X</v>
      </c>
      <c r="V34" s="255"/>
    </row>
    <row r="35" spans="1:22" s="253" customFormat="1" ht="25.5" customHeight="1">
      <c r="A35" s="250" t="s">
        <v>479</v>
      </c>
      <c r="B35" s="256" t="s">
        <v>480</v>
      </c>
      <c r="C35" s="251" t="s">
        <v>450</v>
      </c>
      <c r="D35" s="155">
        <f>E35</f>
        <v>5836.855</v>
      </c>
      <c r="E35" s="155">
        <f>SUM(E37:E44)</f>
        <v>5836.855</v>
      </c>
      <c r="F35" s="168" t="str">
        <f>'[1]Лист4'!$L$18</f>
        <v>X</v>
      </c>
      <c r="G35" s="155">
        <f>H35</f>
        <v>10134</v>
      </c>
      <c r="H35" s="155">
        <f>SUM(H37:H44)</f>
        <v>10134</v>
      </c>
      <c r="I35" s="168" t="str">
        <f>'[1]Лист4'!$L$18</f>
        <v>X</v>
      </c>
      <c r="J35" s="155">
        <f>K35</f>
        <v>9279</v>
      </c>
      <c r="K35" s="155">
        <f>SUM(K37:K44)</f>
        <v>9279</v>
      </c>
      <c r="L35" s="168" t="str">
        <f>'[1]Лист4'!$L$18</f>
        <v>X</v>
      </c>
      <c r="M35" s="155"/>
      <c r="N35" s="155"/>
      <c r="O35" s="168"/>
      <c r="P35" s="155">
        <f>Q35</f>
        <v>9461.533333333333</v>
      </c>
      <c r="Q35" s="155">
        <f>SUM(Q37:Q44)</f>
        <v>9461.533333333333</v>
      </c>
      <c r="R35" s="168" t="str">
        <f>'[1]Лист4'!$L$18</f>
        <v>X</v>
      </c>
      <c r="S35" s="155">
        <f>T35</f>
        <v>9913.443333333333</v>
      </c>
      <c r="T35" s="155">
        <f>SUM(T37:T44)</f>
        <v>9913.443333333333</v>
      </c>
      <c r="U35" s="168" t="str">
        <f>'[1]Лист4'!$L$18</f>
        <v>X</v>
      </c>
      <c r="V35" s="252"/>
    </row>
    <row r="36" spans="1:22" s="247" customFormat="1" ht="12.75" customHeight="1">
      <c r="A36" s="170"/>
      <c r="B36" s="223" t="s">
        <v>273</v>
      </c>
      <c r="C36" s="254"/>
      <c r="D36" s="182"/>
      <c r="E36" s="182"/>
      <c r="F36" s="179"/>
      <c r="G36" s="170"/>
      <c r="H36" s="170"/>
      <c r="I36" s="170"/>
      <c r="J36" s="170"/>
      <c r="K36" s="170"/>
      <c r="L36" s="170"/>
      <c r="M36" s="165"/>
      <c r="N36" s="165"/>
      <c r="O36" s="165"/>
      <c r="P36" s="170"/>
      <c r="Q36" s="170"/>
      <c r="R36" s="170"/>
      <c r="S36" s="170"/>
      <c r="T36" s="170"/>
      <c r="U36" s="170"/>
      <c r="V36" s="255"/>
    </row>
    <row r="37" spans="1:22" s="247" customFormat="1" ht="12.75" customHeight="1">
      <c r="A37" s="170" t="s">
        <v>481</v>
      </c>
      <c r="B37" s="223" t="s">
        <v>482</v>
      </c>
      <c r="C37" s="254" t="s">
        <v>481</v>
      </c>
      <c r="D37" s="182">
        <f>E37</f>
        <v>0</v>
      </c>
      <c r="E37" s="182">
        <f>'[2]Sheet4'!$N$39</f>
        <v>0</v>
      </c>
      <c r="F37" s="179" t="str">
        <f>'[1]Лист4'!$L$18</f>
        <v>X</v>
      </c>
      <c r="G37" s="92">
        <f>H37</f>
        <v>350</v>
      </c>
      <c r="H37" s="92">
        <v>350</v>
      </c>
      <c r="I37" s="179" t="str">
        <f>'[1]Лист4'!$L$18</f>
        <v>X</v>
      </c>
      <c r="J37" s="92">
        <f>K37</f>
        <v>350</v>
      </c>
      <c r="K37" s="92">
        <f>'[3]բյուջե 2023-ծախս'!$AH$19/1000</f>
        <v>350</v>
      </c>
      <c r="L37" s="179" t="str">
        <f>'[1]Лист4'!$L$18</f>
        <v>X</v>
      </c>
      <c r="M37" s="92"/>
      <c r="N37" s="92"/>
      <c r="O37" s="179"/>
      <c r="P37" s="92">
        <f>Q37</f>
        <v>350</v>
      </c>
      <c r="Q37" s="92">
        <f>8!T61</f>
        <v>350</v>
      </c>
      <c r="R37" s="179" t="str">
        <f>'[1]Лист4'!$L$18</f>
        <v>X</v>
      </c>
      <c r="S37" s="92">
        <f>T37</f>
        <v>355.25</v>
      </c>
      <c r="T37" s="92">
        <f>8!W61</f>
        <v>355.25</v>
      </c>
      <c r="U37" s="179" t="str">
        <f>'[1]Лист4'!$L$18</f>
        <v>X</v>
      </c>
      <c r="V37" s="255"/>
    </row>
    <row r="38" spans="1:22" s="247" customFormat="1" ht="12.75" customHeight="1">
      <c r="A38" s="170" t="s">
        <v>483</v>
      </c>
      <c r="B38" s="223" t="s">
        <v>484</v>
      </c>
      <c r="C38" s="254" t="s">
        <v>483</v>
      </c>
      <c r="D38" s="182">
        <f aca="true" t="shared" si="7" ref="D38:D44">E38</f>
        <v>746</v>
      </c>
      <c r="E38" s="182">
        <f>'[2]Sheet4'!$N$40</f>
        <v>746</v>
      </c>
      <c r="F38" s="179" t="str">
        <f>'[1]Лист4'!$L$18</f>
        <v>X</v>
      </c>
      <c r="G38" s="92">
        <f aca="true" t="shared" si="8" ref="G38:G44">H38</f>
        <v>1466</v>
      </c>
      <c r="H38" s="92">
        <v>1466</v>
      </c>
      <c r="I38" s="179" t="str">
        <f>'[1]Лист4'!$L$18</f>
        <v>X</v>
      </c>
      <c r="J38" s="92">
        <f aca="true" t="shared" si="9" ref="J38:J44">K38</f>
        <v>1482</v>
      </c>
      <c r="K38" s="92">
        <f>'[3]բյուջե 2023-ծախս'!$AH$20/1000</f>
        <v>1482</v>
      </c>
      <c r="L38" s="179" t="str">
        <f>'[1]Лист4'!$L$18</f>
        <v>X</v>
      </c>
      <c r="M38" s="92"/>
      <c r="N38" s="92"/>
      <c r="O38" s="179"/>
      <c r="P38" s="92">
        <f aca="true" t="shared" si="10" ref="P38:P44">Q38</f>
        <v>1482</v>
      </c>
      <c r="Q38" s="92">
        <f>8!T62</f>
        <v>1482</v>
      </c>
      <c r="R38" s="179" t="str">
        <f>'[1]Лист4'!$L$18</f>
        <v>X</v>
      </c>
      <c r="S38" s="92">
        <f aca="true" t="shared" si="11" ref="S38:S44">T38</f>
        <v>1504.23</v>
      </c>
      <c r="T38" s="92">
        <f>8!W62</f>
        <v>1504.23</v>
      </c>
      <c r="U38" s="179" t="str">
        <f>'[1]Лист4'!$L$18</f>
        <v>X</v>
      </c>
      <c r="V38" s="255"/>
    </row>
    <row r="39" spans="1:22" s="247" customFormat="1" ht="12.75" customHeight="1">
      <c r="A39" s="170" t="s">
        <v>485</v>
      </c>
      <c r="B39" s="223" t="s">
        <v>486</v>
      </c>
      <c r="C39" s="254" t="s">
        <v>485</v>
      </c>
      <c r="D39" s="182">
        <f t="shared" si="7"/>
        <v>0</v>
      </c>
      <c r="E39" s="182">
        <f>'[2]Sheet4'!$N$41</f>
        <v>0</v>
      </c>
      <c r="F39" s="179" t="str">
        <f>'[1]Лист4'!$L$18</f>
        <v>X</v>
      </c>
      <c r="G39" s="92">
        <f t="shared" si="8"/>
        <v>448</v>
      </c>
      <c r="H39" s="92">
        <v>448</v>
      </c>
      <c r="I39" s="179" t="str">
        <f>'[1]Лист4'!$L$18</f>
        <v>X</v>
      </c>
      <c r="J39" s="92">
        <f t="shared" si="9"/>
        <v>552</v>
      </c>
      <c r="K39" s="92">
        <f>'[3]բյուջե 2023-ծախս'!$AH$21/1000</f>
        <v>552</v>
      </c>
      <c r="L39" s="179" t="str">
        <f>'[1]Лист4'!$L$18</f>
        <v>X</v>
      </c>
      <c r="M39" s="92"/>
      <c r="N39" s="92"/>
      <c r="O39" s="179"/>
      <c r="P39" s="92">
        <f t="shared" si="10"/>
        <v>563.7</v>
      </c>
      <c r="Q39" s="92">
        <f>8!T32+8!T150+8!T218</f>
        <v>563.7</v>
      </c>
      <c r="R39" s="179" t="str">
        <f>'[1]Лист4'!$L$18</f>
        <v>X</v>
      </c>
      <c r="S39" s="92">
        <f t="shared" si="11"/>
        <v>578.3924999999999</v>
      </c>
      <c r="T39" s="92">
        <f>8!W32+8!W150+8!W218</f>
        <v>578.3924999999999</v>
      </c>
      <c r="U39" s="179" t="str">
        <f>'[1]Лист4'!$L$18</f>
        <v>X</v>
      </c>
      <c r="V39" s="255"/>
    </row>
    <row r="40" spans="1:22" s="247" customFormat="1" ht="12.75" customHeight="1">
      <c r="A40" s="170" t="s">
        <v>487</v>
      </c>
      <c r="B40" s="223" t="s">
        <v>488</v>
      </c>
      <c r="C40" s="254" t="s">
        <v>487</v>
      </c>
      <c r="D40" s="182">
        <f t="shared" si="7"/>
        <v>365.455</v>
      </c>
      <c r="E40" s="182">
        <f>'[2]Sheet4'!$N$42</f>
        <v>365.455</v>
      </c>
      <c r="F40" s="179" t="str">
        <f>'[1]Лист4'!$L$18</f>
        <v>X</v>
      </c>
      <c r="G40" s="92">
        <f t="shared" si="8"/>
        <v>1420</v>
      </c>
      <c r="H40" s="92">
        <v>1420</v>
      </c>
      <c r="I40" s="179" t="str">
        <f>'[1]Лист4'!$L$18</f>
        <v>X</v>
      </c>
      <c r="J40" s="92">
        <f t="shared" si="9"/>
        <v>745</v>
      </c>
      <c r="K40" s="92">
        <f>'[3]բյուջե 2023-ծախս'!$AH$22/1000</f>
        <v>745</v>
      </c>
      <c r="L40" s="179" t="str">
        <f>'[1]Лист4'!$L$18</f>
        <v>X</v>
      </c>
      <c r="M40" s="92"/>
      <c r="N40" s="92"/>
      <c r="O40" s="179"/>
      <c r="P40" s="92">
        <f t="shared" si="10"/>
        <v>250</v>
      </c>
      <c r="Q40" s="92">
        <f>8!T501</f>
        <v>250</v>
      </c>
      <c r="R40" s="179" t="str">
        <f>'[1]Лист4'!$L$18</f>
        <v>X</v>
      </c>
      <c r="S40" s="92">
        <f t="shared" si="11"/>
        <v>287.5</v>
      </c>
      <c r="T40" s="92">
        <f>8!W501</f>
        <v>287.5</v>
      </c>
      <c r="U40" s="179" t="str">
        <f>'[1]Лист4'!$L$18</f>
        <v>X</v>
      </c>
      <c r="V40" s="255"/>
    </row>
    <row r="41" spans="1:22" s="247" customFormat="1" ht="12.75" customHeight="1">
      <c r="A41" s="170" t="s">
        <v>489</v>
      </c>
      <c r="B41" s="223" t="s">
        <v>490</v>
      </c>
      <c r="C41" s="254" t="s">
        <v>489</v>
      </c>
      <c r="D41" s="182">
        <f t="shared" si="7"/>
        <v>450</v>
      </c>
      <c r="E41" s="182">
        <f>'[2]Sheet4'!$N$43</f>
        <v>450</v>
      </c>
      <c r="F41" s="179" t="str">
        <f>'[1]Лист4'!$L$18</f>
        <v>X</v>
      </c>
      <c r="G41" s="92">
        <f t="shared" si="8"/>
        <v>450</v>
      </c>
      <c r="H41" s="92">
        <v>450</v>
      </c>
      <c r="I41" s="179" t="str">
        <f>'[1]Лист4'!$L$18</f>
        <v>X</v>
      </c>
      <c r="J41" s="92">
        <f t="shared" si="9"/>
        <v>450</v>
      </c>
      <c r="K41" s="92">
        <f>'[3]բյուջե 2023-ծախս'!$AH$23/1000</f>
        <v>450</v>
      </c>
      <c r="L41" s="179" t="str">
        <f>'[1]Лист4'!$L$18</f>
        <v>X</v>
      </c>
      <c r="M41" s="92"/>
      <c r="N41" s="92"/>
      <c r="O41" s="179"/>
      <c r="P41" s="92">
        <f t="shared" si="10"/>
        <v>472.5</v>
      </c>
      <c r="Q41" s="92">
        <f>8!T219</f>
        <v>472.5</v>
      </c>
      <c r="R41" s="179" t="str">
        <f>'[1]Лист4'!$L$18</f>
        <v>X</v>
      </c>
      <c r="S41" s="92">
        <f t="shared" si="11"/>
        <v>479.5875</v>
      </c>
      <c r="T41" s="92">
        <f>8!W219</f>
        <v>479.5875</v>
      </c>
      <c r="U41" s="179" t="str">
        <f>'[1]Лист4'!$L$18</f>
        <v>X</v>
      </c>
      <c r="V41" s="255"/>
    </row>
    <row r="42" spans="1:22" s="247" customFormat="1" ht="12.75" customHeight="1">
      <c r="A42" s="170">
        <v>4236</v>
      </c>
      <c r="B42" s="240" t="s">
        <v>880</v>
      </c>
      <c r="C42" s="254">
        <v>4236</v>
      </c>
      <c r="D42" s="182">
        <f t="shared" si="7"/>
        <v>375</v>
      </c>
      <c r="E42" s="182">
        <f>'[2]Sheet4'!$N$44</f>
        <v>375</v>
      </c>
      <c r="F42" s="179" t="str">
        <f>'[1]Лист4'!$L$18</f>
        <v>X</v>
      </c>
      <c r="G42" s="92">
        <f t="shared" si="8"/>
        <v>500</v>
      </c>
      <c r="H42" s="92">
        <v>500</v>
      </c>
      <c r="I42" s="179" t="str">
        <f>'[1]Лист4'!$L$18</f>
        <v>X</v>
      </c>
      <c r="J42" s="92">
        <f t="shared" si="9"/>
        <v>500</v>
      </c>
      <c r="K42" s="92">
        <f>'[3]բյուջե 2023-ծախս'!$AH$24/1000</f>
        <v>500</v>
      </c>
      <c r="L42" s="179" t="str">
        <f>'[1]Лист4'!$L$18</f>
        <v>X</v>
      </c>
      <c r="M42" s="92"/>
      <c r="N42" s="92"/>
      <c r="O42" s="179"/>
      <c r="P42" s="92">
        <f t="shared" si="10"/>
        <v>458.3333333333333</v>
      </c>
      <c r="Q42" s="92">
        <f>8!T63</f>
        <v>458.3333333333333</v>
      </c>
      <c r="R42" s="179" t="str">
        <f>'[1]Лист4'!$L$18</f>
        <v>X</v>
      </c>
      <c r="S42" s="92">
        <f t="shared" si="11"/>
        <v>465.2083333333333</v>
      </c>
      <c r="T42" s="92">
        <f>8!W63</f>
        <v>465.2083333333333</v>
      </c>
      <c r="U42" s="179" t="str">
        <f>'[1]Лист4'!$L$18</f>
        <v>X</v>
      </c>
      <c r="V42" s="255"/>
    </row>
    <row r="43" spans="1:22" s="247" customFormat="1" ht="12.75" customHeight="1">
      <c r="A43" s="170" t="s">
        <v>491</v>
      </c>
      <c r="B43" s="223" t="s">
        <v>492</v>
      </c>
      <c r="C43" s="254" t="s">
        <v>491</v>
      </c>
      <c r="D43" s="182">
        <f t="shared" si="7"/>
        <v>2185.4</v>
      </c>
      <c r="E43" s="182">
        <f>'[2]Sheet4'!$N$45</f>
        <v>2185.4</v>
      </c>
      <c r="F43" s="179" t="str">
        <f>'[1]Лист4'!$L$18</f>
        <v>X</v>
      </c>
      <c r="G43" s="92">
        <f t="shared" si="8"/>
        <v>3000</v>
      </c>
      <c r="H43" s="92">
        <v>3000</v>
      </c>
      <c r="I43" s="179" t="str">
        <f>'[1]Лист4'!$L$18</f>
        <v>X</v>
      </c>
      <c r="J43" s="92">
        <f t="shared" si="9"/>
        <v>2500</v>
      </c>
      <c r="K43" s="92">
        <f>'[3]բյուջե 2023-ծախս'!$AH$25/1000</f>
        <v>2500</v>
      </c>
      <c r="L43" s="179" t="str">
        <f>'[1]Лист4'!$L$18</f>
        <v>X</v>
      </c>
      <c r="M43" s="92"/>
      <c r="N43" s="92"/>
      <c r="O43" s="179"/>
      <c r="P43" s="92">
        <f t="shared" si="10"/>
        <v>2625</v>
      </c>
      <c r="Q43" s="92">
        <f>8!T64</f>
        <v>2625</v>
      </c>
      <c r="R43" s="179" t="str">
        <f>'[1]Лист4'!$L$18</f>
        <v>X</v>
      </c>
      <c r="S43" s="92">
        <f t="shared" si="11"/>
        <v>2664.375</v>
      </c>
      <c r="T43" s="92">
        <f>8!W64</f>
        <v>2664.375</v>
      </c>
      <c r="U43" s="179" t="str">
        <f>'[1]Лист4'!$L$18</f>
        <v>X</v>
      </c>
      <c r="V43" s="255"/>
    </row>
    <row r="44" spans="1:22" s="247" customFormat="1" ht="12.75" customHeight="1">
      <c r="A44" s="170" t="s">
        <v>493</v>
      </c>
      <c r="B44" s="223" t="s">
        <v>494</v>
      </c>
      <c r="C44" s="254" t="s">
        <v>495</v>
      </c>
      <c r="D44" s="182">
        <f t="shared" si="7"/>
        <v>1715</v>
      </c>
      <c r="E44" s="182">
        <f>'[2]Sheet4'!$N$46</f>
        <v>1715</v>
      </c>
      <c r="F44" s="179" t="str">
        <f>'[1]Лист4'!$L$18</f>
        <v>X</v>
      </c>
      <c r="G44" s="92">
        <f t="shared" si="8"/>
        <v>2500</v>
      </c>
      <c r="H44" s="92">
        <v>2500</v>
      </c>
      <c r="I44" s="179" t="str">
        <f>'[1]Лист4'!$L$18</f>
        <v>X</v>
      </c>
      <c r="J44" s="92">
        <f t="shared" si="9"/>
        <v>2700</v>
      </c>
      <c r="K44" s="92">
        <f>'[3]բյուջե 2023-ծախս'!$AH$26/1000</f>
        <v>2700</v>
      </c>
      <c r="L44" s="179" t="str">
        <f>'[1]Лист4'!$L$18</f>
        <v>X</v>
      </c>
      <c r="M44" s="92"/>
      <c r="N44" s="92"/>
      <c r="O44" s="179"/>
      <c r="P44" s="92">
        <f t="shared" si="10"/>
        <v>3260</v>
      </c>
      <c r="Q44" s="92">
        <f>8!T65+8!T98+8!T238</f>
        <v>3260</v>
      </c>
      <c r="R44" s="179" t="str">
        <f>'[1]Лист4'!$L$18</f>
        <v>X</v>
      </c>
      <c r="S44" s="92">
        <f t="shared" si="11"/>
        <v>3578.9</v>
      </c>
      <c r="T44" s="92">
        <f>8!W65+8!W98+8!W238</f>
        <v>3578.9</v>
      </c>
      <c r="U44" s="179" t="str">
        <f>'[1]Лист4'!$L$18</f>
        <v>X</v>
      </c>
      <c r="V44" s="255"/>
    </row>
    <row r="45" spans="1:22" s="253" customFormat="1" ht="25.5" customHeight="1">
      <c r="A45" s="250" t="s">
        <v>496</v>
      </c>
      <c r="B45" s="256" t="s">
        <v>497</v>
      </c>
      <c r="C45" s="251" t="s">
        <v>450</v>
      </c>
      <c r="D45" s="155">
        <f>E45</f>
        <v>2512.843</v>
      </c>
      <c r="E45" s="155">
        <f>E47</f>
        <v>2512.843</v>
      </c>
      <c r="F45" s="168" t="str">
        <f>F47</f>
        <v>X</v>
      </c>
      <c r="G45" s="155">
        <f>H45</f>
        <v>4211.6</v>
      </c>
      <c r="H45" s="155">
        <f>H47</f>
        <v>4211.6</v>
      </c>
      <c r="I45" s="168" t="str">
        <f>I47</f>
        <v>X</v>
      </c>
      <c r="J45" s="155">
        <f>K45</f>
        <v>4689.208</v>
      </c>
      <c r="K45" s="155">
        <f>K47</f>
        <v>4689.208</v>
      </c>
      <c r="L45" s="168" t="str">
        <f>L47</f>
        <v>X</v>
      </c>
      <c r="M45" s="155"/>
      <c r="N45" s="155"/>
      <c r="O45" s="168"/>
      <c r="P45" s="155">
        <f>Q45</f>
        <v>5190.02</v>
      </c>
      <c r="Q45" s="155">
        <f>Q47</f>
        <v>5190.02</v>
      </c>
      <c r="R45" s="168" t="str">
        <f>R47</f>
        <v>X</v>
      </c>
      <c r="S45" s="155">
        <f>T45</f>
        <v>5522.3453</v>
      </c>
      <c r="T45" s="155">
        <f>T47</f>
        <v>5522.3453</v>
      </c>
      <c r="U45" s="168" t="str">
        <f>U47</f>
        <v>X</v>
      </c>
      <c r="V45" s="252"/>
    </row>
    <row r="46" spans="1:22" s="247" customFormat="1" ht="12.75" customHeight="1">
      <c r="A46" s="170"/>
      <c r="B46" s="223" t="s">
        <v>273</v>
      </c>
      <c r="C46" s="254"/>
      <c r="D46" s="182"/>
      <c r="E46" s="182"/>
      <c r="F46" s="179"/>
      <c r="G46" s="170"/>
      <c r="H46" s="170"/>
      <c r="I46" s="170"/>
      <c r="J46" s="170"/>
      <c r="K46" s="170"/>
      <c r="L46" s="170"/>
      <c r="M46" s="213"/>
      <c r="N46" s="213"/>
      <c r="O46" s="213"/>
      <c r="P46" s="170"/>
      <c r="Q46" s="170"/>
      <c r="R46" s="170"/>
      <c r="S46" s="170"/>
      <c r="T46" s="170"/>
      <c r="U46" s="170"/>
      <c r="V46" s="255"/>
    </row>
    <row r="47" spans="1:22" s="247" customFormat="1" ht="12.75" customHeight="1">
      <c r="A47" s="170" t="s">
        <v>498</v>
      </c>
      <c r="B47" s="223" t="s">
        <v>499</v>
      </c>
      <c r="C47" s="254" t="s">
        <v>498</v>
      </c>
      <c r="D47" s="182">
        <f>E47</f>
        <v>2512.843</v>
      </c>
      <c r="E47" s="182">
        <f>'[2]Sheet4'!$N$48</f>
        <v>2512.843</v>
      </c>
      <c r="F47" s="179" t="str">
        <f>'[1]Лист4'!$L$18</f>
        <v>X</v>
      </c>
      <c r="G47" s="257">
        <f>H47</f>
        <v>4211.6</v>
      </c>
      <c r="H47" s="257">
        <v>4211.6</v>
      </c>
      <c r="I47" s="179" t="str">
        <f>'[1]Лист4'!$L$18</f>
        <v>X</v>
      </c>
      <c r="J47" s="92">
        <f>K47</f>
        <v>4689.208</v>
      </c>
      <c r="K47" s="92">
        <f>'[3]բյուջե 2023-ծախս'!$AH$27/1000</f>
        <v>4689.208</v>
      </c>
      <c r="L47" s="179" t="str">
        <f>'[1]Лист4'!$L$18</f>
        <v>X</v>
      </c>
      <c r="M47" s="92"/>
      <c r="N47" s="92"/>
      <c r="O47" s="179"/>
      <c r="P47" s="92">
        <f>Q47</f>
        <v>5190.02</v>
      </c>
      <c r="Q47" s="92">
        <f>8!T37+8!T99+8!T151+8!T220+8!T340</f>
        <v>5190.02</v>
      </c>
      <c r="R47" s="179" t="str">
        <f>'[1]Лист4'!$L$18</f>
        <v>X</v>
      </c>
      <c r="S47" s="92">
        <f>T47</f>
        <v>5522.3453</v>
      </c>
      <c r="T47" s="92">
        <f>8!W37+8!W99+8!W151+8!W220+8!W340</f>
        <v>5522.3453</v>
      </c>
      <c r="U47" s="179" t="str">
        <f>'[1]Лист4'!$L$18</f>
        <v>X</v>
      </c>
      <c r="V47" s="255"/>
    </row>
    <row r="48" spans="1:22" s="253" customFormat="1" ht="25.5" customHeight="1">
      <c r="A48" s="250" t="s">
        <v>500</v>
      </c>
      <c r="B48" s="256" t="s">
        <v>501</v>
      </c>
      <c r="C48" s="251" t="s">
        <v>450</v>
      </c>
      <c r="D48" s="155">
        <f>E48</f>
        <v>2319.784</v>
      </c>
      <c r="E48" s="155">
        <f>E50+E51</f>
        <v>2319.784</v>
      </c>
      <c r="F48" s="168" t="str">
        <f>'[1]Лист4'!$L$18</f>
        <v>X</v>
      </c>
      <c r="G48" s="155">
        <f>H48</f>
        <v>5598.4</v>
      </c>
      <c r="H48" s="155">
        <f>H50+H51</f>
        <v>5598.4</v>
      </c>
      <c r="I48" s="168" t="str">
        <f>'[1]Лист4'!$L$18</f>
        <v>X</v>
      </c>
      <c r="J48" s="155">
        <f>K48</f>
        <v>8134.5986228599995</v>
      </c>
      <c r="K48" s="155">
        <f>K50+K51</f>
        <v>8134.5986228599995</v>
      </c>
      <c r="L48" s="168" t="str">
        <f>'[1]Лист4'!$L$18</f>
        <v>X</v>
      </c>
      <c r="M48" s="155"/>
      <c r="N48" s="155"/>
      <c r="O48" s="168"/>
      <c r="P48" s="155">
        <f>Q48</f>
        <v>8139.271663502999</v>
      </c>
      <c r="Q48" s="155">
        <f>Q50+Q51</f>
        <v>8139.271663502999</v>
      </c>
      <c r="R48" s="168" t="str">
        <f>'[1]Лист4'!$L$18</f>
        <v>X</v>
      </c>
      <c r="S48" s="155">
        <f>T48</f>
        <v>8440.492238455545</v>
      </c>
      <c r="T48" s="155">
        <f>T50+T51</f>
        <v>8440.492238455545</v>
      </c>
      <c r="U48" s="168" t="str">
        <f>'[1]Лист4'!$L$18</f>
        <v>X</v>
      </c>
      <c r="V48" s="252"/>
    </row>
    <row r="49" spans="1:22" s="247" customFormat="1" ht="12.75" customHeight="1">
      <c r="A49" s="170"/>
      <c r="B49" s="223" t="s">
        <v>273</v>
      </c>
      <c r="C49" s="254"/>
      <c r="D49" s="182"/>
      <c r="E49" s="182"/>
      <c r="F49" s="179"/>
      <c r="G49" s="170"/>
      <c r="H49" s="170"/>
      <c r="I49" s="170"/>
      <c r="J49" s="170"/>
      <c r="K49" s="170"/>
      <c r="L49" s="170"/>
      <c r="M49" s="213"/>
      <c r="N49" s="213"/>
      <c r="O49" s="213"/>
      <c r="P49" s="170"/>
      <c r="Q49" s="170"/>
      <c r="R49" s="170"/>
      <c r="S49" s="170"/>
      <c r="T49" s="170"/>
      <c r="U49" s="170"/>
      <c r="V49" s="255"/>
    </row>
    <row r="50" spans="1:22" s="247" customFormat="1" ht="12.75" customHeight="1">
      <c r="A50" s="170" t="s">
        <v>502</v>
      </c>
      <c r="B50" s="223" t="s">
        <v>503</v>
      </c>
      <c r="C50" s="254" t="s">
        <v>502</v>
      </c>
      <c r="D50" s="182">
        <f>E50</f>
        <v>1285.784</v>
      </c>
      <c r="E50" s="182">
        <f>'[2]Sheet4'!$N$50</f>
        <v>1285.784</v>
      </c>
      <c r="F50" s="179" t="str">
        <f>'[1]Лист4'!$L$58</f>
        <v>X</v>
      </c>
      <c r="G50" s="92">
        <f>H50</f>
        <v>3497.1</v>
      </c>
      <c r="H50" s="92">
        <v>3497.1</v>
      </c>
      <c r="I50" s="179" t="str">
        <f>'[1]Лист4'!$L$58</f>
        <v>X</v>
      </c>
      <c r="J50" s="92">
        <f>K50</f>
        <v>5768.93032286</v>
      </c>
      <c r="K50" s="92">
        <f>'[3]բյուջե 2023-ծախս'!$AH$28/1000</f>
        <v>5768.93032286</v>
      </c>
      <c r="L50" s="179" t="str">
        <f>'[1]Лист4'!$L$58</f>
        <v>X</v>
      </c>
      <c r="M50" s="92"/>
      <c r="N50" s="92"/>
      <c r="O50" s="179"/>
      <c r="P50" s="92">
        <f>Q50</f>
        <v>5721.776839003</v>
      </c>
      <c r="Q50" s="92">
        <f>8!T55+8!T171+8!T221+8!T341+8!T363</f>
        <v>5721.776839003</v>
      </c>
      <c r="R50" s="179" t="str">
        <f>'[1]Лист4'!$L$58</f>
        <v>X</v>
      </c>
      <c r="S50" s="92">
        <f>T50</f>
        <v>5986.734991588045</v>
      </c>
      <c r="T50" s="92">
        <f>8!W55+8!W171+8!W221+8!W341+8!W363</f>
        <v>5986.734991588045</v>
      </c>
      <c r="U50" s="179" t="str">
        <f>'[1]Лист4'!$L$58</f>
        <v>X</v>
      </c>
      <c r="V50" s="255"/>
    </row>
    <row r="51" spans="1:22" s="247" customFormat="1" ht="12.75" customHeight="1">
      <c r="A51" s="170" t="s">
        <v>504</v>
      </c>
      <c r="B51" s="223" t="s">
        <v>505</v>
      </c>
      <c r="C51" s="254" t="s">
        <v>504</v>
      </c>
      <c r="D51" s="182">
        <f>E51</f>
        <v>1034</v>
      </c>
      <c r="E51" s="182">
        <f>'[2]Sheet4'!$N$51</f>
        <v>1034</v>
      </c>
      <c r="F51" s="179" t="str">
        <f>'[1]Лист4'!$L$58</f>
        <v>X</v>
      </c>
      <c r="G51" s="92">
        <f>H51</f>
        <v>2101.3</v>
      </c>
      <c r="H51" s="92">
        <v>2101.3</v>
      </c>
      <c r="I51" s="179" t="str">
        <f>'[1]Лист4'!$L$58</f>
        <v>X</v>
      </c>
      <c r="J51" s="92">
        <f>K51</f>
        <v>2365.6683</v>
      </c>
      <c r="K51" s="92">
        <f>'[3]բյուջե 2023-ծախս'!$AH$29/1000</f>
        <v>2365.6683</v>
      </c>
      <c r="L51" s="179" t="str">
        <f>'[1]Лист4'!$L$58</f>
        <v>X</v>
      </c>
      <c r="M51" s="92"/>
      <c r="N51" s="92"/>
      <c r="O51" s="179"/>
      <c r="P51" s="92">
        <f>Q51</f>
        <v>2417.4948244999996</v>
      </c>
      <c r="Q51" s="92">
        <f>8!T38+8!T222</f>
        <v>2417.4948244999996</v>
      </c>
      <c r="R51" s="179" t="str">
        <f>'[1]Лист4'!$L$58</f>
        <v>X</v>
      </c>
      <c r="S51" s="92">
        <f>T51</f>
        <v>2453.7572468675</v>
      </c>
      <c r="T51" s="92">
        <f>8!W38+8!W222</f>
        <v>2453.7572468675</v>
      </c>
      <c r="U51" s="179" t="str">
        <f>'[1]Лист4'!$L$58</f>
        <v>X</v>
      </c>
      <c r="V51" s="255"/>
    </row>
    <row r="52" spans="1:22" s="253" customFormat="1" ht="25.5" customHeight="1">
      <c r="A52" s="250" t="s">
        <v>506</v>
      </c>
      <c r="B52" s="256" t="s">
        <v>507</v>
      </c>
      <c r="C52" s="251" t="s">
        <v>450</v>
      </c>
      <c r="D52" s="155">
        <f>E52</f>
        <v>15104.789999999999</v>
      </c>
      <c r="E52" s="155">
        <f>SUM(E54:E62)</f>
        <v>15104.789999999999</v>
      </c>
      <c r="F52" s="168" t="str">
        <f>'[1]Лист4'!$L$58</f>
        <v>X</v>
      </c>
      <c r="G52" s="155">
        <f>H52</f>
        <v>12477.5</v>
      </c>
      <c r="H52" s="155">
        <f>SUM(H54:H62)</f>
        <v>12477.5</v>
      </c>
      <c r="I52" s="168" t="str">
        <f>'[1]Лист4'!$L$58</f>
        <v>X</v>
      </c>
      <c r="J52" s="155">
        <f>K52</f>
        <v>15620.680499999999</v>
      </c>
      <c r="K52" s="155">
        <f>SUM(K54:K62)</f>
        <v>15620.680499999999</v>
      </c>
      <c r="L52" s="168" t="str">
        <f>'[1]Лист4'!$L$58</f>
        <v>X</v>
      </c>
      <c r="M52" s="155"/>
      <c r="N52" s="155"/>
      <c r="O52" s="168"/>
      <c r="P52" s="155">
        <f>Q52</f>
        <v>16379.578208333332</v>
      </c>
      <c r="Q52" s="155">
        <f>SUM(Q54:Q62)</f>
        <v>16379.578208333332</v>
      </c>
      <c r="R52" s="168" t="str">
        <f>'[1]Лист4'!$L$58</f>
        <v>X</v>
      </c>
      <c r="S52" s="155">
        <f>T52</f>
        <v>17005.854881458334</v>
      </c>
      <c r="T52" s="155">
        <f>SUM(T54:T62)</f>
        <v>17005.854881458334</v>
      </c>
      <c r="U52" s="168" t="str">
        <f>'[1]Лист4'!$L$58</f>
        <v>X</v>
      </c>
      <c r="V52" s="252"/>
    </row>
    <row r="53" spans="1:22" s="247" customFormat="1" ht="12.75" customHeight="1">
      <c r="A53" s="170"/>
      <c r="B53" s="223" t="s">
        <v>273</v>
      </c>
      <c r="C53" s="254"/>
      <c r="D53" s="182"/>
      <c r="E53" s="182"/>
      <c r="F53" s="179"/>
      <c r="G53" s="170"/>
      <c r="H53" s="170"/>
      <c r="I53" s="170"/>
      <c r="J53" s="170"/>
      <c r="K53" s="170"/>
      <c r="L53" s="170"/>
      <c r="M53" s="249"/>
      <c r="N53" s="249"/>
      <c r="O53" s="249"/>
      <c r="P53" s="170"/>
      <c r="Q53" s="170"/>
      <c r="R53" s="170"/>
      <c r="S53" s="170"/>
      <c r="T53" s="170"/>
      <c r="U53" s="170"/>
      <c r="V53" s="255"/>
    </row>
    <row r="54" spans="1:22" s="247" customFormat="1" ht="12.75" customHeight="1">
      <c r="A54" s="170" t="s">
        <v>508</v>
      </c>
      <c r="B54" s="223" t="s">
        <v>509</v>
      </c>
      <c r="C54" s="254" t="s">
        <v>508</v>
      </c>
      <c r="D54" s="182">
        <f>E54</f>
        <v>2517.628</v>
      </c>
      <c r="E54" s="182">
        <f>'[2]Sheet4'!$N$53</f>
        <v>2517.628</v>
      </c>
      <c r="F54" s="179" t="str">
        <f>'[1]Лист4'!$L$58</f>
        <v>X</v>
      </c>
      <c r="G54" s="178">
        <f>H54</f>
        <v>945.4</v>
      </c>
      <c r="H54" s="178">
        <v>945.4</v>
      </c>
      <c r="I54" s="179" t="str">
        <f>'[1]Лист4'!$L$58</f>
        <v>X</v>
      </c>
      <c r="J54" s="178">
        <f>K54</f>
        <v>1881.3165</v>
      </c>
      <c r="K54" s="178">
        <f>'[3]բյուջե 2023-ծախս'!$AH$31/1000</f>
        <v>1881.3165</v>
      </c>
      <c r="L54" s="179" t="str">
        <f>'[1]Лист4'!$L$58</f>
        <v>X</v>
      </c>
      <c r="M54" s="92"/>
      <c r="N54" s="92"/>
      <c r="O54" s="179"/>
      <c r="P54" s="178">
        <f>Q54</f>
        <v>1954.074885</v>
      </c>
      <c r="Q54" s="178">
        <f>8!T39+8!T223</f>
        <v>1954.074885</v>
      </c>
      <c r="R54" s="179" t="str">
        <f>'[1]Лист4'!$L$58</f>
        <v>X</v>
      </c>
      <c r="S54" s="178">
        <f>T54</f>
        <v>1983.386008275</v>
      </c>
      <c r="T54" s="178">
        <f>8!W39+8!W223</f>
        <v>1983.386008275</v>
      </c>
      <c r="U54" s="179" t="str">
        <f>'[1]Лист4'!$L$58</f>
        <v>X</v>
      </c>
      <c r="V54" s="255"/>
    </row>
    <row r="55" spans="1:22" s="247" customFormat="1" ht="12.75" customHeight="1">
      <c r="A55" s="170">
        <v>4262</v>
      </c>
      <c r="B55" s="223" t="s">
        <v>881</v>
      </c>
      <c r="C55" s="254">
        <v>4262</v>
      </c>
      <c r="D55" s="182">
        <f aca="true" t="shared" si="12" ref="D55:D62">E55</f>
        <v>500</v>
      </c>
      <c r="E55" s="182">
        <f>'[2]Sheet4'!$N$54</f>
        <v>500</v>
      </c>
      <c r="F55" s="179" t="str">
        <f>'[1]Лист4'!$L$58</f>
        <v>X</v>
      </c>
      <c r="G55" s="178">
        <f aca="true" t="shared" si="13" ref="G55:G62">H55</f>
        <v>750</v>
      </c>
      <c r="H55" s="178">
        <v>750</v>
      </c>
      <c r="I55" s="179" t="str">
        <f>'[1]Лист4'!$L$58</f>
        <v>X</v>
      </c>
      <c r="J55" s="178">
        <f aca="true" t="shared" si="14" ref="J55:J62">K55</f>
        <v>764</v>
      </c>
      <c r="K55" s="178">
        <f>'[3]բյուջե 2023-ծախս'!$AH$32/1000</f>
        <v>764</v>
      </c>
      <c r="L55" s="179" t="str">
        <f>'[1]Лист4'!$L$58</f>
        <v>X</v>
      </c>
      <c r="M55" s="92"/>
      <c r="N55" s="92"/>
      <c r="O55" s="179"/>
      <c r="P55" s="178">
        <f aca="true" t="shared" si="15" ref="P55:P62">Q55</f>
        <v>840.4</v>
      </c>
      <c r="Q55" s="178">
        <f>8!T152</f>
        <v>840.4</v>
      </c>
      <c r="R55" s="179" t="str">
        <f>'[1]Лист4'!$L$58</f>
        <v>X</v>
      </c>
      <c r="S55" s="178">
        <f aca="true" t="shared" si="16" ref="S55:S62">T55</f>
        <v>966.4599999999999</v>
      </c>
      <c r="T55" s="178">
        <f>8!W152</f>
        <v>966.4599999999999</v>
      </c>
      <c r="U55" s="179" t="str">
        <f>'[1]Лист4'!$L$58</f>
        <v>X</v>
      </c>
      <c r="V55" s="255"/>
    </row>
    <row r="56" spans="1:22" s="247" customFormat="1" ht="21" customHeight="1">
      <c r="A56" s="170">
        <v>4263</v>
      </c>
      <c r="B56" s="223" t="s">
        <v>882</v>
      </c>
      <c r="C56" s="254">
        <v>4263</v>
      </c>
      <c r="D56" s="182">
        <f t="shared" si="12"/>
        <v>0</v>
      </c>
      <c r="E56" s="182">
        <f>'[1]Лист4'!$K$64</f>
        <v>0</v>
      </c>
      <c r="F56" s="179" t="str">
        <f>'[1]Лист4'!$L$58</f>
        <v>X</v>
      </c>
      <c r="G56" s="178">
        <f t="shared" si="13"/>
        <v>0</v>
      </c>
      <c r="H56" s="178">
        <v>0</v>
      </c>
      <c r="I56" s="179" t="str">
        <f>'[1]Лист4'!$L$58</f>
        <v>X</v>
      </c>
      <c r="J56" s="178">
        <f t="shared" si="14"/>
        <v>0</v>
      </c>
      <c r="K56" s="178">
        <v>0</v>
      </c>
      <c r="L56" s="179" t="str">
        <f>'[1]Лист4'!$L$58</f>
        <v>X</v>
      </c>
      <c r="M56" s="92"/>
      <c r="N56" s="92"/>
      <c r="O56" s="179"/>
      <c r="P56" s="178">
        <f t="shared" si="15"/>
        <v>0</v>
      </c>
      <c r="Q56" s="178">
        <v>0</v>
      </c>
      <c r="R56" s="179" t="str">
        <f>'[1]Лист4'!$L$58</f>
        <v>X</v>
      </c>
      <c r="S56" s="178">
        <f t="shared" si="16"/>
        <v>0</v>
      </c>
      <c r="T56" s="178">
        <v>0</v>
      </c>
      <c r="U56" s="179" t="str">
        <f>'[1]Лист4'!$L$58</f>
        <v>X</v>
      </c>
      <c r="V56" s="255"/>
    </row>
    <row r="57" spans="1:22" s="247" customFormat="1" ht="12.75" customHeight="1" hidden="1">
      <c r="A57" s="170"/>
      <c r="B57" s="223"/>
      <c r="C57" s="254"/>
      <c r="D57" s="182">
        <f t="shared" si="12"/>
        <v>0</v>
      </c>
      <c r="E57" s="182"/>
      <c r="F57" s="179" t="str">
        <f>'[1]Лист4'!$L$58</f>
        <v>X</v>
      </c>
      <c r="G57" s="178">
        <f t="shared" si="13"/>
        <v>0</v>
      </c>
      <c r="H57" s="178"/>
      <c r="I57" s="179" t="str">
        <f>'[1]Лист4'!$L$58</f>
        <v>X</v>
      </c>
      <c r="J57" s="178">
        <f t="shared" si="14"/>
        <v>0</v>
      </c>
      <c r="K57" s="178"/>
      <c r="L57" s="179" t="str">
        <f>'[1]Лист4'!$L$58</f>
        <v>X</v>
      </c>
      <c r="M57" s="92"/>
      <c r="N57" s="92"/>
      <c r="O57" s="179"/>
      <c r="P57" s="178">
        <f t="shared" si="15"/>
        <v>0</v>
      </c>
      <c r="Q57" s="178"/>
      <c r="R57" s="179" t="str">
        <f>'[1]Лист4'!$L$58</f>
        <v>X</v>
      </c>
      <c r="S57" s="178">
        <f t="shared" si="16"/>
        <v>0</v>
      </c>
      <c r="T57" s="178"/>
      <c r="U57" s="179" t="str">
        <f>'[1]Лист4'!$L$58</f>
        <v>X</v>
      </c>
      <c r="V57" s="255"/>
    </row>
    <row r="58" spans="1:22" s="247" customFormat="1" ht="12.75" customHeight="1">
      <c r="A58" s="170" t="s">
        <v>510</v>
      </c>
      <c r="B58" s="223" t="s">
        <v>511</v>
      </c>
      <c r="C58" s="254" t="s">
        <v>510</v>
      </c>
      <c r="D58" s="182">
        <f t="shared" si="12"/>
        <v>6193.12</v>
      </c>
      <c r="E58" s="182">
        <f>'[2]Sheet4'!$N$56</f>
        <v>6193.12</v>
      </c>
      <c r="F58" s="179" t="str">
        <f>'[1]Лист4'!$L$58</f>
        <v>X</v>
      </c>
      <c r="G58" s="178">
        <f t="shared" si="13"/>
        <v>6519.7</v>
      </c>
      <c r="H58" s="178">
        <v>6519.7</v>
      </c>
      <c r="I58" s="179" t="str">
        <f>'[1]Лист4'!$L$58</f>
        <v>X</v>
      </c>
      <c r="J58" s="178">
        <f t="shared" si="14"/>
        <v>7085.496</v>
      </c>
      <c r="K58" s="178">
        <f>'[3]բյուջե 2023-ծախս'!$AH$33/1000</f>
        <v>7085.496</v>
      </c>
      <c r="L58" s="179" t="str">
        <f>'[1]Лист4'!$L$58</f>
        <v>X</v>
      </c>
      <c r="M58" s="92"/>
      <c r="N58" s="92"/>
      <c r="O58" s="179"/>
      <c r="P58" s="178">
        <f t="shared" si="15"/>
        <v>7316.0556</v>
      </c>
      <c r="Q58" s="178">
        <f>8!T40+8!T224</f>
        <v>7316.0556</v>
      </c>
      <c r="R58" s="179" t="str">
        <f>'[1]Лист4'!$L$58</f>
        <v>X</v>
      </c>
      <c r="S58" s="178">
        <f t="shared" si="16"/>
        <v>7425.796434</v>
      </c>
      <c r="T58" s="178">
        <f>8!W40+8!W224</f>
        <v>7425.796434</v>
      </c>
      <c r="U58" s="179" t="str">
        <f>'[1]Лист4'!$L$58</f>
        <v>X</v>
      </c>
      <c r="V58" s="255"/>
    </row>
    <row r="59" spans="1:22" s="247" customFormat="1" ht="12.75" customHeight="1">
      <c r="A59" s="170">
        <v>4265</v>
      </c>
      <c r="B59" s="223" t="s">
        <v>883</v>
      </c>
      <c r="C59" s="254">
        <v>4265</v>
      </c>
      <c r="D59" s="182">
        <f t="shared" si="12"/>
        <v>0</v>
      </c>
      <c r="E59" s="182">
        <f>'[1]Лист4'!$K$66</f>
        <v>0</v>
      </c>
      <c r="F59" s="179" t="str">
        <f>'[1]Лист4'!$L$58</f>
        <v>X</v>
      </c>
      <c r="G59" s="178">
        <f t="shared" si="13"/>
        <v>0</v>
      </c>
      <c r="H59" s="178">
        <v>0</v>
      </c>
      <c r="I59" s="179" t="str">
        <f>'[1]Лист4'!$L$58</f>
        <v>X</v>
      </c>
      <c r="J59" s="178">
        <f t="shared" si="14"/>
        <v>0</v>
      </c>
      <c r="K59" s="178">
        <v>0</v>
      </c>
      <c r="L59" s="179" t="str">
        <f>'[1]Лист4'!$L$58</f>
        <v>X</v>
      </c>
      <c r="M59" s="92"/>
      <c r="N59" s="92"/>
      <c r="O59" s="179"/>
      <c r="P59" s="178">
        <f t="shared" si="15"/>
        <v>0</v>
      </c>
      <c r="Q59" s="178">
        <v>0</v>
      </c>
      <c r="R59" s="179" t="str">
        <f>'[1]Лист4'!$L$58</f>
        <v>X</v>
      </c>
      <c r="S59" s="178">
        <f t="shared" si="16"/>
        <v>0</v>
      </c>
      <c r="T59" s="178">
        <v>0</v>
      </c>
      <c r="U59" s="179" t="str">
        <f>'[1]Лист4'!$L$58</f>
        <v>X</v>
      </c>
      <c r="V59" s="255"/>
    </row>
    <row r="60" spans="1:22" s="247" customFormat="1" ht="12.75" customHeight="1">
      <c r="A60" s="170">
        <v>4266</v>
      </c>
      <c r="B60" s="223" t="s">
        <v>884</v>
      </c>
      <c r="C60" s="254">
        <v>4266</v>
      </c>
      <c r="D60" s="182">
        <f t="shared" si="12"/>
        <v>0</v>
      </c>
      <c r="E60" s="182">
        <f>'[2]Sheet4'!$N$58</f>
        <v>0</v>
      </c>
      <c r="F60" s="179" t="str">
        <f>'[1]Лист4'!$L$58</f>
        <v>X</v>
      </c>
      <c r="G60" s="178">
        <f t="shared" si="13"/>
        <v>290.9</v>
      </c>
      <c r="H60" s="178">
        <v>290.9</v>
      </c>
      <c r="I60" s="179" t="str">
        <f>'[1]Лист4'!$L$58</f>
        <v>X</v>
      </c>
      <c r="J60" s="178">
        <f t="shared" si="14"/>
        <v>525.906</v>
      </c>
      <c r="K60" s="178">
        <f>'[3]բյուջե 2023-ծախս'!$AH$34/1000</f>
        <v>525.906</v>
      </c>
      <c r="L60" s="179" t="str">
        <f>'[1]Лист4'!$L$58</f>
        <v>X</v>
      </c>
      <c r="M60" s="92"/>
      <c r="N60" s="92"/>
      <c r="O60" s="179"/>
      <c r="P60" s="178">
        <f t="shared" si="15"/>
        <v>537.38167</v>
      </c>
      <c r="Q60" s="178">
        <f>8!T41+8!T225</f>
        <v>537.38167</v>
      </c>
      <c r="R60" s="179" t="str">
        <f>'[1]Лист4'!$L$58</f>
        <v>X</v>
      </c>
      <c r="S60" s="178">
        <f t="shared" si="16"/>
        <v>545.44239505</v>
      </c>
      <c r="T60" s="178">
        <f>8!W41+8!W225</f>
        <v>545.44239505</v>
      </c>
      <c r="U60" s="179" t="str">
        <f>'[1]Лист4'!$L$58</f>
        <v>X</v>
      </c>
      <c r="V60" s="255"/>
    </row>
    <row r="61" spans="1:22" s="247" customFormat="1" ht="12.75" customHeight="1">
      <c r="A61" s="170" t="s">
        <v>512</v>
      </c>
      <c r="B61" s="223" t="s">
        <v>513</v>
      </c>
      <c r="C61" s="254" t="s">
        <v>512</v>
      </c>
      <c r="D61" s="182">
        <f t="shared" si="12"/>
        <v>400.917</v>
      </c>
      <c r="E61" s="182">
        <f>'[2]Sheet4'!$N$59</f>
        <v>400.917</v>
      </c>
      <c r="F61" s="179" t="str">
        <f>'[1]Лист4'!$L$58</f>
        <v>X</v>
      </c>
      <c r="G61" s="178">
        <f t="shared" si="13"/>
        <v>1069</v>
      </c>
      <c r="H61" s="178">
        <v>1069</v>
      </c>
      <c r="I61" s="179" t="str">
        <f>'[1]Лист4'!$L$58</f>
        <v>X</v>
      </c>
      <c r="J61" s="178">
        <f t="shared" si="14"/>
        <v>1251.1215</v>
      </c>
      <c r="K61" s="178">
        <f>'[3]բյուջե 2023-ծախս'!$AH$35/1000</f>
        <v>1251.1215</v>
      </c>
      <c r="L61" s="179" t="str">
        <f>'[1]Лист4'!$L$58</f>
        <v>X</v>
      </c>
      <c r="M61" s="92"/>
      <c r="N61" s="92"/>
      <c r="O61" s="179"/>
      <c r="P61" s="178">
        <f t="shared" si="15"/>
        <v>1307.3963</v>
      </c>
      <c r="Q61" s="178">
        <f>8!T42+8!T66+8!T226</f>
        <v>1307.3963</v>
      </c>
      <c r="R61" s="179" t="str">
        <f>'[1]Лист4'!$L$58</f>
        <v>X</v>
      </c>
      <c r="S61" s="178">
        <f t="shared" si="16"/>
        <v>1327.0072445</v>
      </c>
      <c r="T61" s="178">
        <f>8!W42+8!W66+8!W226</f>
        <v>1327.0072445</v>
      </c>
      <c r="U61" s="179" t="str">
        <f>'[1]Лист4'!$L$58</f>
        <v>X</v>
      </c>
      <c r="V61" s="255"/>
    </row>
    <row r="62" spans="1:22" s="247" customFormat="1" ht="12.75" customHeight="1">
      <c r="A62" s="170" t="s">
        <v>514</v>
      </c>
      <c r="B62" s="223" t="s">
        <v>515</v>
      </c>
      <c r="C62" s="254" t="s">
        <v>516</v>
      </c>
      <c r="D62" s="182">
        <f t="shared" si="12"/>
        <v>5493.125</v>
      </c>
      <c r="E62" s="182">
        <f>'[2]Sheet4'!$N$60</f>
        <v>5493.125</v>
      </c>
      <c r="F62" s="179" t="str">
        <f>'[1]Лист4'!$L$58</f>
        <v>X</v>
      </c>
      <c r="G62" s="178">
        <f t="shared" si="13"/>
        <v>2902.5</v>
      </c>
      <c r="H62" s="178">
        <v>2902.5</v>
      </c>
      <c r="I62" s="179" t="str">
        <f>'[1]Лист4'!$L$58</f>
        <v>X</v>
      </c>
      <c r="J62" s="178">
        <f t="shared" si="14"/>
        <v>4112.8405</v>
      </c>
      <c r="K62" s="178">
        <f>'[3]բյուջե 2023-ծախս'!$AH$36/1000</f>
        <v>4112.8405</v>
      </c>
      <c r="L62" s="179" t="str">
        <f>'[1]Лист4'!$L$58</f>
        <v>X</v>
      </c>
      <c r="M62" s="92"/>
      <c r="N62" s="92"/>
      <c r="O62" s="179"/>
      <c r="P62" s="178">
        <f t="shared" si="15"/>
        <v>4424.269753333333</v>
      </c>
      <c r="Q62" s="178">
        <f>8!T43+8!T67+8!T119+8!T227+8!T364</f>
        <v>4424.269753333333</v>
      </c>
      <c r="R62" s="179" t="str">
        <f>'[1]Лист4'!$L$58</f>
        <v>X</v>
      </c>
      <c r="S62" s="178">
        <f t="shared" si="16"/>
        <v>4757.762799633334</v>
      </c>
      <c r="T62" s="178">
        <f>8!W43+8!W67+8!W119+8!W227+8!W364</f>
        <v>4757.762799633334</v>
      </c>
      <c r="U62" s="179" t="str">
        <f>'[1]Лист4'!$L$58</f>
        <v>X</v>
      </c>
      <c r="V62" s="258"/>
    </row>
    <row r="63" spans="1:22" s="253" customFormat="1" ht="25.5" customHeight="1">
      <c r="A63" s="250" t="s">
        <v>517</v>
      </c>
      <c r="B63" s="256" t="s">
        <v>518</v>
      </c>
      <c r="C63" s="251" t="s">
        <v>450</v>
      </c>
      <c r="D63" s="168">
        <f aca="true" t="shared" si="17" ref="D63:L63">D65</f>
        <v>0</v>
      </c>
      <c r="E63" s="168">
        <f t="shared" si="17"/>
        <v>0</v>
      </c>
      <c r="F63" s="168" t="str">
        <f t="shared" si="17"/>
        <v>X</v>
      </c>
      <c r="G63" s="168">
        <f t="shared" si="17"/>
        <v>0</v>
      </c>
      <c r="H63" s="168">
        <f t="shared" si="17"/>
        <v>0</v>
      </c>
      <c r="I63" s="168" t="str">
        <f t="shared" si="17"/>
        <v>X</v>
      </c>
      <c r="J63" s="168">
        <f t="shared" si="17"/>
        <v>0</v>
      </c>
      <c r="K63" s="168">
        <f t="shared" si="17"/>
        <v>0</v>
      </c>
      <c r="L63" s="168" t="str">
        <f t="shared" si="17"/>
        <v>X</v>
      </c>
      <c r="M63" s="168"/>
      <c r="N63" s="168"/>
      <c r="O63" s="168"/>
      <c r="P63" s="168">
        <f aca="true" t="shared" si="18" ref="P63:U63">P65</f>
        <v>0</v>
      </c>
      <c r="Q63" s="168">
        <f t="shared" si="18"/>
        <v>0</v>
      </c>
      <c r="R63" s="168" t="str">
        <f t="shared" si="18"/>
        <v>X</v>
      </c>
      <c r="S63" s="168">
        <f t="shared" si="18"/>
        <v>0</v>
      </c>
      <c r="T63" s="168">
        <f t="shared" si="18"/>
        <v>0</v>
      </c>
      <c r="U63" s="168" t="str">
        <f t="shared" si="18"/>
        <v>X</v>
      </c>
      <c r="V63" s="252"/>
    </row>
    <row r="64" spans="1:22" s="247" customFormat="1" ht="12.75" customHeight="1">
      <c r="A64" s="170"/>
      <c r="B64" s="223" t="s">
        <v>77</v>
      </c>
      <c r="C64" s="254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255"/>
    </row>
    <row r="65" spans="1:22" s="253" customFormat="1" ht="25.5" customHeight="1">
      <c r="A65" s="250" t="s">
        <v>519</v>
      </c>
      <c r="B65" s="256" t="s">
        <v>520</v>
      </c>
      <c r="C65" s="251" t="s">
        <v>450</v>
      </c>
      <c r="D65" s="168">
        <f aca="true" t="shared" si="19" ref="D65:L65">D67</f>
        <v>0</v>
      </c>
      <c r="E65" s="168">
        <f t="shared" si="19"/>
        <v>0</v>
      </c>
      <c r="F65" s="168" t="str">
        <f t="shared" si="19"/>
        <v>X</v>
      </c>
      <c r="G65" s="168">
        <f t="shared" si="19"/>
        <v>0</v>
      </c>
      <c r="H65" s="168">
        <f t="shared" si="19"/>
        <v>0</v>
      </c>
      <c r="I65" s="168" t="str">
        <f t="shared" si="19"/>
        <v>X</v>
      </c>
      <c r="J65" s="168">
        <f t="shared" si="19"/>
        <v>0</v>
      </c>
      <c r="K65" s="168">
        <f t="shared" si="19"/>
        <v>0</v>
      </c>
      <c r="L65" s="168" t="str">
        <f t="shared" si="19"/>
        <v>X</v>
      </c>
      <c r="M65" s="168"/>
      <c r="N65" s="168"/>
      <c r="O65" s="168"/>
      <c r="P65" s="168">
        <f aca="true" t="shared" si="20" ref="P65:U65">P67</f>
        <v>0</v>
      </c>
      <c r="Q65" s="168">
        <f t="shared" si="20"/>
        <v>0</v>
      </c>
      <c r="R65" s="168" t="str">
        <f t="shared" si="20"/>
        <v>X</v>
      </c>
      <c r="S65" s="168">
        <f t="shared" si="20"/>
        <v>0</v>
      </c>
      <c r="T65" s="168">
        <f t="shared" si="20"/>
        <v>0</v>
      </c>
      <c r="U65" s="168" t="str">
        <f t="shared" si="20"/>
        <v>X</v>
      </c>
      <c r="V65" s="252"/>
    </row>
    <row r="66" spans="1:22" s="247" customFormat="1" ht="12.75" customHeight="1">
      <c r="A66" s="170"/>
      <c r="B66" s="223" t="s">
        <v>273</v>
      </c>
      <c r="C66" s="254"/>
      <c r="D66" s="179"/>
      <c r="E66" s="179"/>
      <c r="F66" s="179"/>
      <c r="G66" s="170"/>
      <c r="H66" s="170"/>
      <c r="I66" s="170"/>
      <c r="J66" s="170"/>
      <c r="K66" s="170"/>
      <c r="L66" s="170"/>
      <c r="M66" s="165"/>
      <c r="N66" s="165"/>
      <c r="O66" s="165"/>
      <c r="P66" s="170"/>
      <c r="Q66" s="170"/>
      <c r="R66" s="170"/>
      <c r="S66" s="170"/>
      <c r="T66" s="170"/>
      <c r="U66" s="170"/>
      <c r="V66" s="255"/>
    </row>
    <row r="67" spans="1:22" s="247" customFormat="1" ht="12.75" customHeight="1">
      <c r="A67" s="170" t="s">
        <v>521</v>
      </c>
      <c r="B67" s="223" t="s">
        <v>522</v>
      </c>
      <c r="C67" s="254" t="s">
        <v>523</v>
      </c>
      <c r="D67" s="179">
        <f>E67</f>
        <v>0</v>
      </c>
      <c r="E67" s="179">
        <f>'[1]Лист4'!$K$79</f>
        <v>0</v>
      </c>
      <c r="F67" s="179" t="str">
        <f>'[1]Лист4'!$L$58</f>
        <v>X</v>
      </c>
      <c r="G67" s="179">
        <f>H67</f>
        <v>0</v>
      </c>
      <c r="H67" s="179">
        <f>'[1]Лист4'!$K$79</f>
        <v>0</v>
      </c>
      <c r="I67" s="179" t="str">
        <f>'[1]Лист4'!$L$58</f>
        <v>X</v>
      </c>
      <c r="J67" s="179">
        <f>K67</f>
        <v>0</v>
      </c>
      <c r="K67" s="179">
        <f>'[1]Лист4'!$K$79</f>
        <v>0</v>
      </c>
      <c r="L67" s="179" t="str">
        <f>'[1]Лист4'!$L$58</f>
        <v>X</v>
      </c>
      <c r="M67" s="92"/>
      <c r="N67" s="92"/>
      <c r="O67" s="179"/>
      <c r="P67" s="179">
        <f>Q67</f>
        <v>0</v>
      </c>
      <c r="Q67" s="179">
        <f>'[1]Лист4'!$K$79</f>
        <v>0</v>
      </c>
      <c r="R67" s="179" t="str">
        <f>'[1]Лист4'!$L$58</f>
        <v>X</v>
      </c>
      <c r="S67" s="179">
        <f>T67</f>
        <v>0</v>
      </c>
      <c r="T67" s="179">
        <f>'[1]Лист4'!$K$79</f>
        <v>0</v>
      </c>
      <c r="U67" s="179" t="str">
        <f>'[1]Лист4'!$L$58</f>
        <v>X</v>
      </c>
      <c r="V67" s="255"/>
    </row>
    <row r="68" spans="1:22" s="253" customFormat="1" ht="25.5" customHeight="1">
      <c r="A68" s="250" t="s">
        <v>524</v>
      </c>
      <c r="B68" s="256" t="s">
        <v>525</v>
      </c>
      <c r="C68" s="251" t="s">
        <v>450</v>
      </c>
      <c r="D68" s="155">
        <f>E68</f>
        <v>53204.179</v>
      </c>
      <c r="E68" s="155">
        <f>E70+E73</f>
        <v>53204.179</v>
      </c>
      <c r="F68" s="168" t="str">
        <f>F70</f>
        <v>X</v>
      </c>
      <c r="G68" s="155">
        <f>H68</f>
        <v>59611.2</v>
      </c>
      <c r="H68" s="155">
        <f>H70+H73</f>
        <v>59611.2</v>
      </c>
      <c r="I68" s="168" t="str">
        <f>I70</f>
        <v>X</v>
      </c>
      <c r="J68" s="155">
        <f>K68</f>
        <v>70290.59311538462</v>
      </c>
      <c r="K68" s="155">
        <f>K70+K73</f>
        <v>70290.59311538462</v>
      </c>
      <c r="L68" s="168" t="str">
        <f>L70</f>
        <v>X</v>
      </c>
      <c r="M68" s="155"/>
      <c r="N68" s="155"/>
      <c r="O68" s="168"/>
      <c r="P68" s="155">
        <f>Q68</f>
        <v>70885.46701192307</v>
      </c>
      <c r="Q68" s="155">
        <f>Q70+Q73</f>
        <v>70885.46701192307</v>
      </c>
      <c r="R68" s="168" t="str">
        <f>R70</f>
        <v>X</v>
      </c>
      <c r="S68" s="155">
        <f>T68</f>
        <v>70496.03441963397</v>
      </c>
      <c r="T68" s="155">
        <f>T70+T73</f>
        <v>70496.03441963397</v>
      </c>
      <c r="U68" s="168" t="str">
        <f>U70</f>
        <v>X</v>
      </c>
      <c r="V68" s="252"/>
    </row>
    <row r="69" spans="1:22" s="247" customFormat="1" ht="12.75" customHeight="1">
      <c r="A69" s="170"/>
      <c r="B69" s="223" t="s">
        <v>77</v>
      </c>
      <c r="C69" s="254"/>
      <c r="D69" s="182"/>
      <c r="E69" s="182"/>
      <c r="F69" s="179"/>
      <c r="G69" s="182"/>
      <c r="H69" s="182"/>
      <c r="I69" s="179"/>
      <c r="J69" s="182"/>
      <c r="K69" s="182"/>
      <c r="L69" s="179"/>
      <c r="M69" s="182"/>
      <c r="N69" s="182"/>
      <c r="O69" s="179"/>
      <c r="P69" s="182"/>
      <c r="Q69" s="182"/>
      <c r="R69" s="179"/>
      <c r="S69" s="182"/>
      <c r="T69" s="182"/>
      <c r="U69" s="179"/>
      <c r="V69" s="255"/>
    </row>
    <row r="70" spans="1:22" s="253" customFormat="1" ht="25.5" customHeight="1">
      <c r="A70" s="250" t="s">
        <v>526</v>
      </c>
      <c r="B70" s="256" t="s">
        <v>527</v>
      </c>
      <c r="C70" s="251" t="s">
        <v>450</v>
      </c>
      <c r="D70" s="155">
        <f>E70</f>
        <v>53204.179</v>
      </c>
      <c r="E70" s="155">
        <f>E72</f>
        <v>53204.179</v>
      </c>
      <c r="F70" s="168" t="str">
        <f>F72</f>
        <v>X</v>
      </c>
      <c r="G70" s="155">
        <f>H70</f>
        <v>59611.2</v>
      </c>
      <c r="H70" s="155">
        <f>H72</f>
        <v>59611.2</v>
      </c>
      <c r="I70" s="168" t="str">
        <f>I72</f>
        <v>X</v>
      </c>
      <c r="J70" s="155">
        <f>K70</f>
        <v>70290.59311538462</v>
      </c>
      <c r="K70" s="155">
        <f>K72</f>
        <v>70290.59311538462</v>
      </c>
      <c r="L70" s="168" t="str">
        <f>L72</f>
        <v>X</v>
      </c>
      <c r="M70" s="155"/>
      <c r="N70" s="155"/>
      <c r="O70" s="168"/>
      <c r="P70" s="155">
        <f>Q70</f>
        <v>70885.46701192307</v>
      </c>
      <c r="Q70" s="155">
        <f>Q72</f>
        <v>70885.46701192307</v>
      </c>
      <c r="R70" s="168" t="str">
        <f>R72</f>
        <v>X</v>
      </c>
      <c r="S70" s="155">
        <f>T70</f>
        <v>70496.03441963397</v>
      </c>
      <c r="T70" s="155">
        <f>T72</f>
        <v>70496.03441963397</v>
      </c>
      <c r="U70" s="168" t="str">
        <f>U72</f>
        <v>X</v>
      </c>
      <c r="V70" s="252"/>
    </row>
    <row r="71" spans="1:22" s="247" customFormat="1" ht="12.75" customHeight="1">
      <c r="A71" s="170"/>
      <c r="B71" s="223" t="s">
        <v>273</v>
      </c>
      <c r="C71" s="254"/>
      <c r="D71" s="182"/>
      <c r="E71" s="182"/>
      <c r="F71" s="179"/>
      <c r="G71" s="170"/>
      <c r="H71" s="170"/>
      <c r="I71" s="170"/>
      <c r="J71" s="170"/>
      <c r="K71" s="170"/>
      <c r="L71" s="170"/>
      <c r="M71" s="165"/>
      <c r="N71" s="165"/>
      <c r="O71" s="165"/>
      <c r="P71" s="170"/>
      <c r="Q71" s="170"/>
      <c r="R71" s="170"/>
      <c r="S71" s="170"/>
      <c r="T71" s="170"/>
      <c r="U71" s="170"/>
      <c r="V71" s="255"/>
    </row>
    <row r="72" spans="1:22" s="247" customFormat="1" ht="12.75" customHeight="1">
      <c r="A72" s="170" t="s">
        <v>528</v>
      </c>
      <c r="B72" s="223" t="s">
        <v>529</v>
      </c>
      <c r="C72" s="254" t="s">
        <v>530</v>
      </c>
      <c r="D72" s="182">
        <f>E72</f>
        <v>53204.179</v>
      </c>
      <c r="E72" s="182">
        <f>'[2]Sheet4'!$N$73</f>
        <v>53204.179</v>
      </c>
      <c r="F72" s="179" t="str">
        <f>'[1]Лист4'!$L$89</f>
        <v>X</v>
      </c>
      <c r="G72" s="92">
        <f>H72</f>
        <v>59611.2</v>
      </c>
      <c r="H72" s="92">
        <v>59611.2</v>
      </c>
      <c r="I72" s="179" t="str">
        <f>'[1]Лист4'!$L$89</f>
        <v>X</v>
      </c>
      <c r="J72" s="92">
        <f>K72</f>
        <v>70290.59311538462</v>
      </c>
      <c r="K72" s="92">
        <f>'[3]բյուջե 2023-ծախս'!$AH$51/1000</f>
        <v>70290.59311538462</v>
      </c>
      <c r="L72" s="179" t="str">
        <f>'[1]Лист4'!$L$89</f>
        <v>X</v>
      </c>
      <c r="M72" s="92"/>
      <c r="N72" s="92"/>
      <c r="O72" s="179"/>
      <c r="P72" s="92">
        <f>Q72</f>
        <v>70885.46701192307</v>
      </c>
      <c r="Q72" s="92">
        <f>8!T283+8!T334+8!T351+8!T528+8!T557+8!T516</f>
        <v>70885.46701192307</v>
      </c>
      <c r="R72" s="179" t="str">
        <f>'[1]Лист4'!$L$89</f>
        <v>X</v>
      </c>
      <c r="S72" s="92">
        <f>T72</f>
        <v>70496.03441963397</v>
      </c>
      <c r="T72" s="92">
        <f>8!W283+8!W334+8!W351+8!W528+8!W557+8!W516</f>
        <v>70496.03441963397</v>
      </c>
      <c r="U72" s="179" t="str">
        <f>'[1]Лист4'!$L$89</f>
        <v>X</v>
      </c>
      <c r="V72" s="255"/>
    </row>
    <row r="73" spans="1:22" s="253" customFormat="1" ht="25.5" customHeight="1">
      <c r="A73" s="250" t="s">
        <v>531</v>
      </c>
      <c r="B73" s="256" t="s">
        <v>532</v>
      </c>
      <c r="C73" s="251" t="s">
        <v>450</v>
      </c>
      <c r="D73" s="168">
        <f>E73</f>
        <v>0</v>
      </c>
      <c r="E73" s="168">
        <f>E75</f>
        <v>0</v>
      </c>
      <c r="F73" s="168" t="str">
        <f>F75</f>
        <v>X</v>
      </c>
      <c r="G73" s="168">
        <f>H73</f>
        <v>0</v>
      </c>
      <c r="H73" s="168">
        <f>H75</f>
        <v>0</v>
      </c>
      <c r="I73" s="168" t="str">
        <f>I75</f>
        <v>X</v>
      </c>
      <c r="J73" s="168">
        <f>K73</f>
        <v>0</v>
      </c>
      <c r="K73" s="168">
        <f>K75</f>
        <v>0</v>
      </c>
      <c r="L73" s="168" t="str">
        <f>L75</f>
        <v>X</v>
      </c>
      <c r="M73" s="168"/>
      <c r="N73" s="168"/>
      <c r="O73" s="168"/>
      <c r="P73" s="168">
        <f>Q73</f>
        <v>0</v>
      </c>
      <c r="Q73" s="168">
        <f>Q75</f>
        <v>0</v>
      </c>
      <c r="R73" s="168" t="str">
        <f>R75</f>
        <v>X</v>
      </c>
      <c r="S73" s="168">
        <f>T73</f>
        <v>0</v>
      </c>
      <c r="T73" s="168">
        <f>T75</f>
        <v>0</v>
      </c>
      <c r="U73" s="168" t="str">
        <f>U75</f>
        <v>X</v>
      </c>
      <c r="V73" s="252"/>
    </row>
    <row r="74" spans="1:22" s="247" customFormat="1" ht="12.75" customHeight="1">
      <c r="A74" s="170"/>
      <c r="B74" s="223" t="s">
        <v>273</v>
      </c>
      <c r="C74" s="254"/>
      <c r="D74" s="179"/>
      <c r="E74" s="179"/>
      <c r="F74" s="179"/>
      <c r="G74" s="170"/>
      <c r="H74" s="170"/>
      <c r="I74" s="170"/>
      <c r="J74" s="170"/>
      <c r="K74" s="170"/>
      <c r="L74" s="170"/>
      <c r="M74" s="165"/>
      <c r="N74" s="165"/>
      <c r="O74" s="165"/>
      <c r="P74" s="170"/>
      <c r="Q74" s="170"/>
      <c r="R74" s="170"/>
      <c r="S74" s="170"/>
      <c r="T74" s="170"/>
      <c r="U74" s="170"/>
      <c r="V74" s="255"/>
    </row>
    <row r="75" spans="1:22" s="247" customFormat="1" ht="28.5" customHeight="1">
      <c r="A75" s="170" t="s">
        <v>533</v>
      </c>
      <c r="B75" s="223" t="s">
        <v>534</v>
      </c>
      <c r="C75" s="254" t="s">
        <v>535</v>
      </c>
      <c r="D75" s="179">
        <f>E75</f>
        <v>0</v>
      </c>
      <c r="E75" s="179">
        <f>'[1]Лист4'!$K$93</f>
        <v>0</v>
      </c>
      <c r="F75" s="179" t="str">
        <f>F72</f>
        <v>X</v>
      </c>
      <c r="G75" s="179">
        <f>H75</f>
        <v>0</v>
      </c>
      <c r="H75" s="179">
        <f>'[1]Лист4'!$K$93</f>
        <v>0</v>
      </c>
      <c r="I75" s="179" t="str">
        <f>I72</f>
        <v>X</v>
      </c>
      <c r="J75" s="179">
        <f>K75</f>
        <v>0</v>
      </c>
      <c r="K75" s="179">
        <f>'[1]Лист4'!$K$93</f>
        <v>0</v>
      </c>
      <c r="L75" s="179" t="str">
        <f>L72</f>
        <v>X</v>
      </c>
      <c r="M75" s="92"/>
      <c r="N75" s="92"/>
      <c r="O75" s="179"/>
      <c r="P75" s="179">
        <f>Q75</f>
        <v>0</v>
      </c>
      <c r="Q75" s="179">
        <f>'[1]Лист4'!$K$93</f>
        <v>0</v>
      </c>
      <c r="R75" s="179" t="str">
        <f>R72</f>
        <v>X</v>
      </c>
      <c r="S75" s="179">
        <f>T75</f>
        <v>0</v>
      </c>
      <c r="T75" s="179">
        <f>'[1]Лист4'!$K$93</f>
        <v>0</v>
      </c>
      <c r="U75" s="179" t="str">
        <f>U72</f>
        <v>X</v>
      </c>
      <c r="V75" s="255"/>
    </row>
    <row r="76" spans="1:22" s="263" customFormat="1" ht="12.75" customHeight="1">
      <c r="A76" s="259" t="s">
        <v>536</v>
      </c>
      <c r="B76" s="260" t="s">
        <v>537</v>
      </c>
      <c r="C76" s="261" t="s">
        <v>450</v>
      </c>
      <c r="D76" s="168">
        <f>E76</f>
        <v>220678.139</v>
      </c>
      <c r="E76" s="168">
        <f>E78+E81+E86</f>
        <v>220678.139</v>
      </c>
      <c r="F76" s="168" t="str">
        <f>F78</f>
        <v>X</v>
      </c>
      <c r="G76" s="168">
        <f>H76</f>
        <v>285896.6</v>
      </c>
      <c r="H76" s="168">
        <f>H78+H81+H86</f>
        <v>285896.6</v>
      </c>
      <c r="I76" s="168" t="str">
        <f>I78</f>
        <v>X</v>
      </c>
      <c r="J76" s="168">
        <f>K76</f>
        <v>290132.42089614953</v>
      </c>
      <c r="K76" s="168">
        <f>K78+K81+K86</f>
        <v>290132.42089614953</v>
      </c>
      <c r="L76" s="168" t="str">
        <f>L78</f>
        <v>X</v>
      </c>
      <c r="M76" s="168"/>
      <c r="N76" s="168"/>
      <c r="O76" s="168"/>
      <c r="P76" s="168">
        <f>Q76</f>
        <v>287277.5224631429</v>
      </c>
      <c r="Q76" s="168">
        <f>Q78+Q81+Q86</f>
        <v>287277.5224631429</v>
      </c>
      <c r="R76" s="168" t="str">
        <f>R78</f>
        <v>X</v>
      </c>
      <c r="S76" s="168">
        <f>T76</f>
        <v>296115.3565678747</v>
      </c>
      <c r="T76" s="168">
        <f>T78+T81+T86</f>
        <v>296115.3565678747</v>
      </c>
      <c r="U76" s="168" t="str">
        <f>U78</f>
        <v>X</v>
      </c>
      <c r="V76" s="262"/>
    </row>
    <row r="77" spans="1:22" s="247" customFormat="1" ht="12.75" customHeight="1">
      <c r="A77" s="170"/>
      <c r="B77" s="223" t="s">
        <v>77</v>
      </c>
      <c r="C77" s="254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255"/>
    </row>
    <row r="78" spans="1:22" s="263" customFormat="1" ht="34.5" customHeight="1">
      <c r="A78" s="259">
        <v>4520</v>
      </c>
      <c r="B78" s="260" t="s">
        <v>885</v>
      </c>
      <c r="C78" s="261"/>
      <c r="D78" s="168">
        <f>E78</f>
        <v>0</v>
      </c>
      <c r="E78" s="168">
        <f>E79+E80</f>
        <v>0</v>
      </c>
      <c r="F78" s="168" t="str">
        <f>F79</f>
        <v>X</v>
      </c>
      <c r="G78" s="168">
        <f>H78</f>
        <v>0</v>
      </c>
      <c r="H78" s="168">
        <f>H79+H80</f>
        <v>0</v>
      </c>
      <c r="I78" s="168" t="str">
        <f>I79</f>
        <v>X</v>
      </c>
      <c r="J78" s="168">
        <f>K78</f>
        <v>0</v>
      </c>
      <c r="K78" s="168">
        <f>K79+K80</f>
        <v>0</v>
      </c>
      <c r="L78" s="168" t="str">
        <f>L79</f>
        <v>X</v>
      </c>
      <c r="M78" s="168"/>
      <c r="N78" s="168"/>
      <c r="O78" s="168"/>
      <c r="P78" s="168">
        <f>Q78</f>
        <v>0</v>
      </c>
      <c r="Q78" s="168">
        <f>Q79+Q80</f>
        <v>0</v>
      </c>
      <c r="R78" s="168" t="str">
        <f>R79</f>
        <v>X</v>
      </c>
      <c r="S78" s="168">
        <f>T78</f>
        <v>0</v>
      </c>
      <c r="T78" s="168">
        <f>T79+T80</f>
        <v>0</v>
      </c>
      <c r="U78" s="168" t="str">
        <f>U79</f>
        <v>X</v>
      </c>
      <c r="V78" s="262"/>
    </row>
    <row r="79" spans="1:22" s="247" customFormat="1" ht="24" customHeight="1">
      <c r="A79" s="264">
        <v>4521</v>
      </c>
      <c r="B79" s="265" t="s">
        <v>886</v>
      </c>
      <c r="C79" s="266" t="s">
        <v>887</v>
      </c>
      <c r="D79" s="179">
        <f>E79</f>
        <v>0</v>
      </c>
      <c r="E79" s="179">
        <f>'[1]Лист4'!$K$103</f>
        <v>0</v>
      </c>
      <c r="F79" s="179" t="str">
        <f>'[1]Лист4'!$L$103</f>
        <v>X</v>
      </c>
      <c r="G79" s="179">
        <f>H79</f>
        <v>0</v>
      </c>
      <c r="H79" s="179">
        <f>'[1]Лист4'!$K$103</f>
        <v>0</v>
      </c>
      <c r="I79" s="179" t="str">
        <f>'[1]Лист4'!$L$103</f>
        <v>X</v>
      </c>
      <c r="J79" s="179">
        <f>K79</f>
        <v>0</v>
      </c>
      <c r="K79" s="179">
        <f>'[1]Лист4'!$K$103</f>
        <v>0</v>
      </c>
      <c r="L79" s="179" t="str">
        <f>'[1]Лист4'!$L$103</f>
        <v>X</v>
      </c>
      <c r="M79" s="92"/>
      <c r="N79" s="92"/>
      <c r="O79" s="179"/>
      <c r="P79" s="179">
        <f>Q79</f>
        <v>0</v>
      </c>
      <c r="Q79" s="179">
        <f>'[1]Лист4'!$K$103</f>
        <v>0</v>
      </c>
      <c r="R79" s="179" t="str">
        <f>'[1]Лист4'!$L$103</f>
        <v>X</v>
      </c>
      <c r="S79" s="179">
        <f>T79</f>
        <v>0</v>
      </c>
      <c r="T79" s="179">
        <f>'[1]Лист4'!$K$103</f>
        <v>0</v>
      </c>
      <c r="U79" s="179" t="str">
        <f>'[1]Лист4'!$L$103</f>
        <v>X</v>
      </c>
      <c r="V79" s="255"/>
    </row>
    <row r="80" spans="1:22" s="247" customFormat="1" ht="24" customHeight="1">
      <c r="A80" s="264">
        <v>4522</v>
      </c>
      <c r="B80" s="265" t="s">
        <v>888</v>
      </c>
      <c r="C80" s="266" t="s">
        <v>889</v>
      </c>
      <c r="D80" s="179">
        <f>E80</f>
        <v>0</v>
      </c>
      <c r="E80" s="179">
        <v>0</v>
      </c>
      <c r="F80" s="179" t="str">
        <f>F79</f>
        <v>X</v>
      </c>
      <c r="G80" s="179">
        <f>H80</f>
        <v>0</v>
      </c>
      <c r="H80" s="179">
        <v>0</v>
      </c>
      <c r="I80" s="179" t="str">
        <f>I79</f>
        <v>X</v>
      </c>
      <c r="J80" s="179">
        <f>K80</f>
        <v>0</v>
      </c>
      <c r="K80" s="179">
        <v>0</v>
      </c>
      <c r="L80" s="179" t="str">
        <f>L79</f>
        <v>X</v>
      </c>
      <c r="M80" s="92"/>
      <c r="N80" s="92"/>
      <c r="O80" s="179"/>
      <c r="P80" s="179">
        <f>Q80</f>
        <v>0</v>
      </c>
      <c r="Q80" s="179">
        <v>0</v>
      </c>
      <c r="R80" s="179" t="str">
        <f>R79</f>
        <v>X</v>
      </c>
      <c r="S80" s="179">
        <f>T80</f>
        <v>0</v>
      </c>
      <c r="T80" s="179">
        <v>0</v>
      </c>
      <c r="U80" s="179" t="str">
        <f>U79</f>
        <v>X</v>
      </c>
      <c r="V80" s="255"/>
    </row>
    <row r="81" spans="1:22" s="253" customFormat="1" ht="25.5" customHeight="1">
      <c r="A81" s="250" t="s">
        <v>538</v>
      </c>
      <c r="B81" s="256" t="s">
        <v>539</v>
      </c>
      <c r="C81" s="251" t="s">
        <v>450</v>
      </c>
      <c r="D81" s="155">
        <f>E81</f>
        <v>220678.139</v>
      </c>
      <c r="E81" s="155">
        <f>E83+E84+E85</f>
        <v>220678.139</v>
      </c>
      <c r="F81" s="168" t="str">
        <f>F78</f>
        <v>X</v>
      </c>
      <c r="G81" s="155">
        <f>H81</f>
        <v>285896.6</v>
      </c>
      <c r="H81" s="155">
        <f>H83+H84+H85</f>
        <v>285896.6</v>
      </c>
      <c r="I81" s="168" t="str">
        <f>I78</f>
        <v>X</v>
      </c>
      <c r="J81" s="155">
        <f>K81</f>
        <v>290132.42089614953</v>
      </c>
      <c r="K81" s="155">
        <f>K83+K84+K85</f>
        <v>290132.42089614953</v>
      </c>
      <c r="L81" s="168" t="str">
        <f>L78</f>
        <v>X</v>
      </c>
      <c r="M81" s="155"/>
      <c r="N81" s="155"/>
      <c r="O81" s="168"/>
      <c r="P81" s="155">
        <f>Q81</f>
        <v>287277.5224631429</v>
      </c>
      <c r="Q81" s="155">
        <f>Q83+Q84+Q85</f>
        <v>287277.5224631429</v>
      </c>
      <c r="R81" s="168" t="str">
        <f>R78</f>
        <v>X</v>
      </c>
      <c r="S81" s="155">
        <f>T81</f>
        <v>296115.3565678747</v>
      </c>
      <c r="T81" s="155">
        <f>T83+T84+T85</f>
        <v>296115.3565678747</v>
      </c>
      <c r="U81" s="168" t="str">
        <f>U78</f>
        <v>X</v>
      </c>
      <c r="V81" s="252"/>
    </row>
    <row r="82" spans="1:22" s="247" customFormat="1" ht="12.75" customHeight="1">
      <c r="A82" s="170"/>
      <c r="B82" s="223" t="s">
        <v>273</v>
      </c>
      <c r="C82" s="254"/>
      <c r="D82" s="182"/>
      <c r="E82" s="182"/>
      <c r="F82" s="179"/>
      <c r="G82" s="170"/>
      <c r="H82" s="170"/>
      <c r="I82" s="170"/>
      <c r="J82" s="170"/>
      <c r="K82" s="170"/>
      <c r="L82" s="170"/>
      <c r="M82" s="165"/>
      <c r="N82" s="165"/>
      <c r="O82" s="165"/>
      <c r="P82" s="170"/>
      <c r="Q82" s="170"/>
      <c r="R82" s="170"/>
      <c r="S82" s="170"/>
      <c r="T82" s="170"/>
      <c r="U82" s="170"/>
      <c r="V82" s="255"/>
    </row>
    <row r="83" spans="1:22" s="247" customFormat="1" ht="26.25" customHeight="1">
      <c r="A83" s="170" t="s">
        <v>540</v>
      </c>
      <c r="B83" s="223" t="s">
        <v>541</v>
      </c>
      <c r="C83" s="254" t="s">
        <v>542</v>
      </c>
      <c r="D83" s="182">
        <f>E83</f>
        <v>215656.715</v>
      </c>
      <c r="E83" s="182">
        <f>'[2]Sheet4'!$N$87</f>
        <v>215656.715</v>
      </c>
      <c r="F83" s="179" t="str">
        <f>F80</f>
        <v>X</v>
      </c>
      <c r="G83" s="92">
        <f>H83</f>
        <v>283449</v>
      </c>
      <c r="H83" s="92">
        <v>283449</v>
      </c>
      <c r="I83" s="179" t="str">
        <f>I80</f>
        <v>X</v>
      </c>
      <c r="J83" s="92">
        <f>K83</f>
        <v>290132.42089614953</v>
      </c>
      <c r="K83" s="92">
        <f>'[3]բյուջե 2023-ծախս'!$AH$52/1000</f>
        <v>290132.42089614953</v>
      </c>
      <c r="L83" s="179" t="str">
        <f>L80</f>
        <v>X</v>
      </c>
      <c r="M83" s="92"/>
      <c r="N83" s="92"/>
      <c r="O83" s="179"/>
      <c r="P83" s="92">
        <f>Q83</f>
        <v>287277.5224631429</v>
      </c>
      <c r="Q83" s="92">
        <f>8!T189+8!T237+8!T284+8!T333+8!T342+8!T350+8!T362+8!T526+8!T556+8!T517</f>
        <v>287277.5224631429</v>
      </c>
      <c r="R83" s="179" t="str">
        <f>R80</f>
        <v>X</v>
      </c>
      <c r="S83" s="92">
        <f>T83</f>
        <v>296115.3565678747</v>
      </c>
      <c r="T83" s="92">
        <f>8!W189+8!W237+8!W284+8!W333+8!W342+8!W350+8!W362+8!W526+8!W556+8!W517</f>
        <v>296115.3565678747</v>
      </c>
      <c r="U83" s="179" t="str">
        <f>U80</f>
        <v>X</v>
      </c>
      <c r="V83" s="255"/>
    </row>
    <row r="84" spans="1:22" s="247" customFormat="1" ht="26.25" customHeight="1">
      <c r="A84" s="170" t="s">
        <v>543</v>
      </c>
      <c r="B84" s="223" t="s">
        <v>544</v>
      </c>
      <c r="C84" s="254" t="s">
        <v>545</v>
      </c>
      <c r="D84" s="182">
        <f>E84</f>
        <v>0</v>
      </c>
      <c r="E84" s="182">
        <f>'[1]Лист4'!$K$108</f>
        <v>0</v>
      </c>
      <c r="F84" s="179" t="str">
        <f>F83</f>
        <v>X</v>
      </c>
      <c r="G84" s="92">
        <f>H84</f>
        <v>0</v>
      </c>
      <c r="H84" s="92">
        <v>0</v>
      </c>
      <c r="I84" s="179" t="str">
        <f>I83</f>
        <v>X</v>
      </c>
      <c r="J84" s="92">
        <f>K84</f>
        <v>0</v>
      </c>
      <c r="K84" s="92">
        <v>0</v>
      </c>
      <c r="L84" s="179" t="str">
        <f>L83</f>
        <v>X</v>
      </c>
      <c r="M84" s="92"/>
      <c r="N84" s="92"/>
      <c r="O84" s="179"/>
      <c r="P84" s="92">
        <f>Q84</f>
        <v>0</v>
      </c>
      <c r="Q84" s="92">
        <v>0</v>
      </c>
      <c r="R84" s="179" t="str">
        <f>R83</f>
        <v>X</v>
      </c>
      <c r="S84" s="92">
        <f>T84</f>
        <v>0</v>
      </c>
      <c r="T84" s="92">
        <v>0</v>
      </c>
      <c r="U84" s="179" t="str">
        <f>U83</f>
        <v>X</v>
      </c>
      <c r="V84" s="255"/>
    </row>
    <row r="85" spans="1:22" s="247" customFormat="1" ht="26.25" customHeight="1">
      <c r="A85" s="170" t="s">
        <v>546</v>
      </c>
      <c r="B85" s="223" t="s">
        <v>547</v>
      </c>
      <c r="C85" s="254" t="s">
        <v>548</v>
      </c>
      <c r="D85" s="182">
        <f>E85</f>
        <v>5021.424</v>
      </c>
      <c r="E85" s="182">
        <f>'[2]Sheet4'!$N$89</f>
        <v>5021.424</v>
      </c>
      <c r="F85" s="179" t="str">
        <f>F84</f>
        <v>X</v>
      </c>
      <c r="G85" s="92">
        <f>H85</f>
        <v>2447.6</v>
      </c>
      <c r="H85" s="92">
        <v>2447.6</v>
      </c>
      <c r="I85" s="179" t="str">
        <f>I84</f>
        <v>X</v>
      </c>
      <c r="J85" s="92">
        <f>K85</f>
        <v>0</v>
      </c>
      <c r="K85" s="92">
        <v>0</v>
      </c>
      <c r="L85" s="179" t="str">
        <f>L84</f>
        <v>X</v>
      </c>
      <c r="M85" s="92"/>
      <c r="N85" s="92"/>
      <c r="O85" s="179"/>
      <c r="P85" s="92">
        <f>Q85</f>
        <v>0</v>
      </c>
      <c r="Q85" s="92">
        <v>0</v>
      </c>
      <c r="R85" s="179" t="str">
        <f>R84</f>
        <v>X</v>
      </c>
      <c r="S85" s="92">
        <f>T85</f>
        <v>0</v>
      </c>
      <c r="T85" s="92">
        <v>0</v>
      </c>
      <c r="U85" s="179" t="str">
        <f>U84</f>
        <v>X</v>
      </c>
      <c r="V85" s="255"/>
    </row>
    <row r="86" spans="1:22" s="253" customFormat="1" ht="25.5" customHeight="1">
      <c r="A86" s="250" t="s">
        <v>549</v>
      </c>
      <c r="B86" s="256" t="s">
        <v>550</v>
      </c>
      <c r="C86" s="251" t="s">
        <v>450</v>
      </c>
      <c r="D86" s="168">
        <f aca="true" t="shared" si="21" ref="D86:L86">D88</f>
        <v>0</v>
      </c>
      <c r="E86" s="168">
        <f t="shared" si="21"/>
        <v>0</v>
      </c>
      <c r="F86" s="168" t="str">
        <f t="shared" si="21"/>
        <v>X</v>
      </c>
      <c r="G86" s="168">
        <f t="shared" si="21"/>
        <v>0</v>
      </c>
      <c r="H86" s="168">
        <f t="shared" si="21"/>
        <v>0</v>
      </c>
      <c r="I86" s="168">
        <f t="shared" si="21"/>
        <v>0</v>
      </c>
      <c r="J86" s="168">
        <f t="shared" si="21"/>
        <v>0</v>
      </c>
      <c r="K86" s="168">
        <f t="shared" si="21"/>
        <v>0</v>
      </c>
      <c r="L86" s="168">
        <f t="shared" si="21"/>
        <v>0</v>
      </c>
      <c r="M86" s="168"/>
      <c r="N86" s="168"/>
      <c r="O86" s="168"/>
      <c r="P86" s="168">
        <f aca="true" t="shared" si="22" ref="P86:U86">P88</f>
        <v>0</v>
      </c>
      <c r="Q86" s="168">
        <f t="shared" si="22"/>
        <v>0</v>
      </c>
      <c r="R86" s="168">
        <f t="shared" si="22"/>
        <v>0</v>
      </c>
      <c r="S86" s="168">
        <f t="shared" si="22"/>
        <v>0</v>
      </c>
      <c r="T86" s="168">
        <f t="shared" si="22"/>
        <v>0</v>
      </c>
      <c r="U86" s="168">
        <f t="shared" si="22"/>
        <v>0</v>
      </c>
      <c r="V86" s="252"/>
    </row>
    <row r="87" spans="1:22" s="247" customFormat="1" ht="12.75" customHeight="1">
      <c r="A87" s="170"/>
      <c r="B87" s="223" t="s">
        <v>273</v>
      </c>
      <c r="C87" s="254"/>
      <c r="D87" s="179"/>
      <c r="E87" s="179"/>
      <c r="F87" s="179"/>
      <c r="G87" s="170"/>
      <c r="H87" s="170"/>
      <c r="I87" s="170"/>
      <c r="J87" s="170"/>
      <c r="K87" s="170"/>
      <c r="L87" s="170"/>
      <c r="M87" s="165"/>
      <c r="N87" s="165"/>
      <c r="O87" s="165"/>
      <c r="P87" s="170"/>
      <c r="Q87" s="170"/>
      <c r="R87" s="170"/>
      <c r="S87" s="170"/>
      <c r="T87" s="170"/>
      <c r="U87" s="170"/>
      <c r="V87" s="255"/>
    </row>
    <row r="88" spans="1:22" s="247" customFormat="1" ht="12.75" customHeight="1">
      <c r="A88" s="170" t="s">
        <v>551</v>
      </c>
      <c r="B88" s="223" t="s">
        <v>552</v>
      </c>
      <c r="C88" s="254" t="s">
        <v>553</v>
      </c>
      <c r="D88" s="179">
        <f>E88</f>
        <v>0</v>
      </c>
      <c r="E88" s="179">
        <v>0</v>
      </c>
      <c r="F88" s="179" t="str">
        <f>'[1]Лист4'!$L$117</f>
        <v>X</v>
      </c>
      <c r="G88" s="179">
        <f>H88</f>
        <v>0</v>
      </c>
      <c r="H88" s="179">
        <v>0</v>
      </c>
      <c r="I88" s="179">
        <f>I87</f>
        <v>0</v>
      </c>
      <c r="J88" s="179">
        <f>K88</f>
        <v>0</v>
      </c>
      <c r="K88" s="179">
        <v>0</v>
      </c>
      <c r="L88" s="179">
        <f>L87</f>
        <v>0</v>
      </c>
      <c r="M88" s="92"/>
      <c r="N88" s="92"/>
      <c r="O88" s="179"/>
      <c r="P88" s="179">
        <f>Q88</f>
        <v>0</v>
      </c>
      <c r="Q88" s="179">
        <v>0</v>
      </c>
      <c r="R88" s="179">
        <f>R87</f>
        <v>0</v>
      </c>
      <c r="S88" s="179">
        <f>T88</f>
        <v>0</v>
      </c>
      <c r="T88" s="179">
        <v>0</v>
      </c>
      <c r="U88" s="179">
        <f>U87</f>
        <v>0</v>
      </c>
      <c r="V88" s="255"/>
    </row>
    <row r="89" spans="1:22" s="253" customFormat="1" ht="25.5" customHeight="1">
      <c r="A89" s="250" t="s">
        <v>554</v>
      </c>
      <c r="B89" s="256" t="s">
        <v>555</v>
      </c>
      <c r="C89" s="251" t="s">
        <v>450</v>
      </c>
      <c r="D89" s="168">
        <f aca="true" t="shared" si="23" ref="D89:L89">D91</f>
        <v>25805.5</v>
      </c>
      <c r="E89" s="168">
        <f t="shared" si="23"/>
        <v>25805.5</v>
      </c>
      <c r="F89" s="168" t="str">
        <f t="shared" si="23"/>
        <v>X</v>
      </c>
      <c r="G89" s="168">
        <f t="shared" si="23"/>
        <v>22450</v>
      </c>
      <c r="H89" s="168">
        <f t="shared" si="23"/>
        <v>22450</v>
      </c>
      <c r="I89" s="168" t="str">
        <f t="shared" si="23"/>
        <v>X</v>
      </c>
      <c r="J89" s="168">
        <f t="shared" si="23"/>
        <v>17800</v>
      </c>
      <c r="K89" s="168">
        <f t="shared" si="23"/>
        <v>17800</v>
      </c>
      <c r="L89" s="168" t="str">
        <f t="shared" si="23"/>
        <v>X</v>
      </c>
      <c r="M89" s="168"/>
      <c r="N89" s="168"/>
      <c r="O89" s="168"/>
      <c r="P89" s="168">
        <f aca="true" t="shared" si="24" ref="P89:U89">P91</f>
        <v>18425</v>
      </c>
      <c r="Q89" s="168">
        <f t="shared" si="24"/>
        <v>18425</v>
      </c>
      <c r="R89" s="168" t="str">
        <f t="shared" si="24"/>
        <v>X</v>
      </c>
      <c r="S89" s="168">
        <f t="shared" si="24"/>
        <v>21121.25</v>
      </c>
      <c r="T89" s="168">
        <f t="shared" si="24"/>
        <v>21121.25</v>
      </c>
      <c r="U89" s="168" t="str">
        <f t="shared" si="24"/>
        <v>X</v>
      </c>
      <c r="V89" s="252"/>
    </row>
    <row r="90" spans="1:22" s="247" customFormat="1" ht="12.75" customHeight="1">
      <c r="A90" s="170"/>
      <c r="B90" s="223" t="s">
        <v>77</v>
      </c>
      <c r="C90" s="254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255"/>
    </row>
    <row r="91" spans="1:22" s="253" customFormat="1" ht="25.5" customHeight="1">
      <c r="A91" s="250" t="s">
        <v>556</v>
      </c>
      <c r="B91" s="256" t="s">
        <v>557</v>
      </c>
      <c r="C91" s="251" t="s">
        <v>450</v>
      </c>
      <c r="D91" s="168">
        <f>E91</f>
        <v>25805.5</v>
      </c>
      <c r="E91" s="168">
        <f>SUM(E93:E96)</f>
        <v>25805.5</v>
      </c>
      <c r="F91" s="168" t="str">
        <f>'[1]Лист4'!$L$117</f>
        <v>X</v>
      </c>
      <c r="G91" s="168">
        <f>H91</f>
        <v>22450</v>
      </c>
      <c r="H91" s="168">
        <f>SUM(H93:H96)</f>
        <v>22450</v>
      </c>
      <c r="I91" s="168" t="str">
        <f>'[1]Лист4'!$L$117</f>
        <v>X</v>
      </c>
      <c r="J91" s="168">
        <f>K91</f>
        <v>17800</v>
      </c>
      <c r="K91" s="168">
        <f>SUM(K93:K96)</f>
        <v>17800</v>
      </c>
      <c r="L91" s="168" t="str">
        <f>'[1]Лист4'!$L$117</f>
        <v>X</v>
      </c>
      <c r="M91" s="168"/>
      <c r="N91" s="168"/>
      <c r="O91" s="168"/>
      <c r="P91" s="168">
        <f>Q91</f>
        <v>18425</v>
      </c>
      <c r="Q91" s="168">
        <f>SUM(Q93:Q96)</f>
        <v>18425</v>
      </c>
      <c r="R91" s="168" t="str">
        <f>'[1]Лист4'!$L$117</f>
        <v>X</v>
      </c>
      <c r="S91" s="168">
        <f>T91</f>
        <v>21121.25</v>
      </c>
      <c r="T91" s="168">
        <f>SUM(T93:T96)</f>
        <v>21121.25</v>
      </c>
      <c r="U91" s="168" t="str">
        <f>'[1]Лист4'!$L$117</f>
        <v>X</v>
      </c>
      <c r="V91" s="252"/>
    </row>
    <row r="92" spans="1:22" s="247" customFormat="1" ht="12.75" customHeight="1">
      <c r="A92" s="170"/>
      <c r="B92" s="223" t="s">
        <v>273</v>
      </c>
      <c r="C92" s="254"/>
      <c r="D92" s="179"/>
      <c r="E92" s="179"/>
      <c r="F92" s="179"/>
      <c r="G92" s="170"/>
      <c r="H92" s="170"/>
      <c r="I92" s="170"/>
      <c r="J92" s="170"/>
      <c r="K92" s="170"/>
      <c r="L92" s="170"/>
      <c r="M92" s="165"/>
      <c r="N92" s="165"/>
      <c r="O92" s="165"/>
      <c r="P92" s="170"/>
      <c r="Q92" s="170"/>
      <c r="R92" s="170"/>
      <c r="S92" s="170"/>
      <c r="T92" s="170"/>
      <c r="U92" s="170"/>
      <c r="V92" s="255"/>
    </row>
    <row r="93" spans="1:22" s="247" customFormat="1" ht="22.5" customHeight="1">
      <c r="A93" s="170">
        <v>4631</v>
      </c>
      <c r="B93" s="265" t="s">
        <v>890</v>
      </c>
      <c r="C93" s="267" t="s">
        <v>891</v>
      </c>
      <c r="D93" s="179">
        <f>E93</f>
        <v>4350</v>
      </c>
      <c r="E93" s="179">
        <f>'[2]Sheet4'!$N$109</f>
        <v>4350</v>
      </c>
      <c r="F93" s="179" t="str">
        <f>'[1]Лист4'!$L$117</f>
        <v>X</v>
      </c>
      <c r="G93" s="92">
        <f>H93</f>
        <v>4500</v>
      </c>
      <c r="H93" s="92">
        <v>4500</v>
      </c>
      <c r="I93" s="179" t="str">
        <f>'[1]Лист4'!$L$117</f>
        <v>X</v>
      </c>
      <c r="J93" s="92">
        <f>K93</f>
        <v>2800</v>
      </c>
      <c r="K93" s="92">
        <f>'[3]բյուջե 2023-ծախս'!$AH$38/1000</f>
        <v>2800</v>
      </c>
      <c r="L93" s="179" t="str">
        <f>'[1]Лист4'!$L$117</f>
        <v>X</v>
      </c>
      <c r="M93" s="92"/>
      <c r="N93" s="92"/>
      <c r="O93" s="179"/>
      <c r="P93" s="92">
        <f>Q93</f>
        <v>2940</v>
      </c>
      <c r="Q93" s="92">
        <f>8!T606</f>
        <v>2940</v>
      </c>
      <c r="R93" s="179" t="str">
        <f>'[1]Лист4'!$L$117</f>
        <v>X</v>
      </c>
      <c r="S93" s="92">
        <f>T93</f>
        <v>3381</v>
      </c>
      <c r="T93" s="92">
        <f>8!W606</f>
        <v>3381</v>
      </c>
      <c r="U93" s="179" t="str">
        <f>'[1]Лист4'!$L$117</f>
        <v>X</v>
      </c>
      <c r="V93" s="255"/>
    </row>
    <row r="94" spans="1:22" s="247" customFormat="1" ht="22.5" customHeight="1">
      <c r="A94" s="170">
        <v>4632</v>
      </c>
      <c r="B94" s="265" t="s">
        <v>892</v>
      </c>
      <c r="C94" s="267" t="s">
        <v>893</v>
      </c>
      <c r="D94" s="179">
        <f>E94</f>
        <v>0</v>
      </c>
      <c r="E94" s="179">
        <v>0</v>
      </c>
      <c r="F94" s="179" t="str">
        <f>'[1]Лист4'!$L$117</f>
        <v>X</v>
      </c>
      <c r="G94" s="92">
        <f>H94</f>
        <v>1000</v>
      </c>
      <c r="H94" s="92">
        <v>1000</v>
      </c>
      <c r="I94" s="179" t="str">
        <f>'[1]Лист4'!$L$117</f>
        <v>X</v>
      </c>
      <c r="J94" s="92">
        <f>K94</f>
        <v>1000</v>
      </c>
      <c r="K94" s="92">
        <f>'[3]բյուջե 2023-ծախս'!$AH$39/1000</f>
        <v>1000</v>
      </c>
      <c r="L94" s="179" t="str">
        <f>'[1]Лист4'!$L$117</f>
        <v>X</v>
      </c>
      <c r="M94" s="92"/>
      <c r="N94" s="92"/>
      <c r="O94" s="179"/>
      <c r="P94" s="92">
        <f>Q94</f>
        <v>1050</v>
      </c>
      <c r="Q94" s="92">
        <f>8!T607</f>
        <v>1050</v>
      </c>
      <c r="R94" s="179" t="str">
        <f>'[1]Лист4'!$L$117</f>
        <v>X</v>
      </c>
      <c r="S94" s="92">
        <f>T94</f>
        <v>1207.5</v>
      </c>
      <c r="T94" s="92">
        <f>8!W607</f>
        <v>1207.5</v>
      </c>
      <c r="U94" s="179" t="str">
        <f>'[1]Лист4'!$L$117</f>
        <v>X</v>
      </c>
      <c r="V94" s="255"/>
    </row>
    <row r="95" spans="1:22" s="247" customFormat="1" ht="18" customHeight="1">
      <c r="A95" s="170" t="s">
        <v>558</v>
      </c>
      <c r="B95" s="223" t="s">
        <v>559</v>
      </c>
      <c r="C95" s="254" t="s">
        <v>560</v>
      </c>
      <c r="D95" s="179">
        <f>E95</f>
        <v>0</v>
      </c>
      <c r="E95" s="179">
        <f>'[1]Лист4'!$K$131</f>
        <v>0</v>
      </c>
      <c r="F95" s="179" t="str">
        <f>'[1]Лист4'!$L$117</f>
        <v>X</v>
      </c>
      <c r="G95" s="92">
        <f>H95</f>
        <v>0</v>
      </c>
      <c r="H95" s="92">
        <v>0</v>
      </c>
      <c r="I95" s="179" t="str">
        <f>'[1]Лист4'!$L$117</f>
        <v>X</v>
      </c>
      <c r="J95" s="92">
        <f>K95</f>
        <v>0</v>
      </c>
      <c r="K95" s="92">
        <v>0</v>
      </c>
      <c r="L95" s="179" t="str">
        <f>'[1]Лист4'!$L$117</f>
        <v>X</v>
      </c>
      <c r="M95" s="92"/>
      <c r="N95" s="92"/>
      <c r="O95" s="179"/>
      <c r="P95" s="92">
        <f>Q95</f>
        <v>0</v>
      </c>
      <c r="Q95" s="92">
        <v>0</v>
      </c>
      <c r="R95" s="179" t="str">
        <f>'[1]Лист4'!$L$117</f>
        <v>X</v>
      </c>
      <c r="S95" s="92">
        <f>T95</f>
        <v>0</v>
      </c>
      <c r="T95" s="92">
        <v>0</v>
      </c>
      <c r="U95" s="179" t="str">
        <f>'[1]Лист4'!$L$117</f>
        <v>X</v>
      </c>
      <c r="V95" s="255"/>
    </row>
    <row r="96" spans="1:22" s="247" customFormat="1" ht="18" customHeight="1">
      <c r="A96" s="170" t="s">
        <v>561</v>
      </c>
      <c r="B96" s="223" t="s">
        <v>562</v>
      </c>
      <c r="C96" s="254" t="s">
        <v>563</v>
      </c>
      <c r="D96" s="179">
        <f>E96</f>
        <v>21455.5</v>
      </c>
      <c r="E96" s="179">
        <f>'[2]Sheet4'!$N$112</f>
        <v>21455.5</v>
      </c>
      <c r="F96" s="179" t="str">
        <f>'[1]Лист4'!$L$117</f>
        <v>X</v>
      </c>
      <c r="G96" s="92">
        <f>H96</f>
        <v>16950</v>
      </c>
      <c r="H96" s="92">
        <v>16950</v>
      </c>
      <c r="I96" s="179" t="str">
        <f>'[1]Лист4'!$L$117</f>
        <v>X</v>
      </c>
      <c r="J96" s="92">
        <f>K96</f>
        <v>14000</v>
      </c>
      <c r="K96" s="92">
        <f>'[3]բյուջե 2023-ծախս'!$AH$41/1000</f>
        <v>14000</v>
      </c>
      <c r="L96" s="179" t="str">
        <f>'[1]Лист4'!$L$117</f>
        <v>X</v>
      </c>
      <c r="M96" s="92"/>
      <c r="N96" s="92"/>
      <c r="O96" s="179"/>
      <c r="P96" s="92">
        <f>Q96</f>
        <v>14435</v>
      </c>
      <c r="Q96" s="92">
        <f>8!T131+8!T587+8!T595+8!T610</f>
        <v>14435</v>
      </c>
      <c r="R96" s="179" t="str">
        <f>'[1]Лист4'!$L$117</f>
        <v>X</v>
      </c>
      <c r="S96" s="92">
        <f>T96</f>
        <v>16532.75</v>
      </c>
      <c r="T96" s="92">
        <f>8!W131+8!W587+8!W595+8!W610</f>
        <v>16532.75</v>
      </c>
      <c r="U96" s="179" t="str">
        <f>'[1]Лист4'!$L$117</f>
        <v>X</v>
      </c>
      <c r="V96" s="255"/>
    </row>
    <row r="97" spans="1:22" s="253" customFormat="1" ht="25.5" customHeight="1">
      <c r="A97" s="250" t="s">
        <v>564</v>
      </c>
      <c r="B97" s="256" t="s">
        <v>565</v>
      </c>
      <c r="C97" s="251" t="s">
        <v>450</v>
      </c>
      <c r="D97" s="155">
        <f>E97</f>
        <v>57365.520000000004</v>
      </c>
      <c r="E97" s="155">
        <f>E99+E102+E107+E111+E114</f>
        <v>57365.520000000004</v>
      </c>
      <c r="F97" s="168" t="str">
        <f>F99</f>
        <v>X</v>
      </c>
      <c r="G97" s="155">
        <f>H97</f>
        <v>39515.7</v>
      </c>
      <c r="H97" s="155">
        <f>H99+H102+H107+H111+H114</f>
        <v>39515.7</v>
      </c>
      <c r="I97" s="168">
        <f>I99</f>
        <v>0</v>
      </c>
      <c r="J97" s="155">
        <f>K97</f>
        <v>38078.98008730769</v>
      </c>
      <c r="K97" s="155">
        <f>K99+K102+K107+K111+K114</f>
        <v>38078.98008730769</v>
      </c>
      <c r="L97" s="168">
        <f>L99</f>
        <v>0</v>
      </c>
      <c r="M97" s="155"/>
      <c r="N97" s="155"/>
      <c r="O97" s="168"/>
      <c r="P97" s="155">
        <f>Q97</f>
        <v>37470</v>
      </c>
      <c r="Q97" s="155">
        <f>Q99+Q102+Q107+Q111+Q114</f>
        <v>37470</v>
      </c>
      <c r="R97" s="168">
        <f>R99</f>
        <v>0</v>
      </c>
      <c r="S97" s="155">
        <f>T97</f>
        <v>60285.456</v>
      </c>
      <c r="T97" s="155">
        <f>T99+T102+T107+T111+T114</f>
        <v>60285.456</v>
      </c>
      <c r="U97" s="168">
        <f>U99</f>
        <v>0</v>
      </c>
      <c r="V97" s="252"/>
    </row>
    <row r="98" spans="1:22" s="247" customFormat="1" ht="12.75" customHeight="1">
      <c r="A98" s="170"/>
      <c r="B98" s="223" t="s">
        <v>77</v>
      </c>
      <c r="C98" s="254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255"/>
    </row>
    <row r="99" spans="1:22" s="253" customFormat="1" ht="25.5" customHeight="1">
      <c r="A99" s="250" t="s">
        <v>566</v>
      </c>
      <c r="B99" s="256" t="s">
        <v>567</v>
      </c>
      <c r="C99" s="251" t="s">
        <v>450</v>
      </c>
      <c r="D99" s="168">
        <f aca="true" t="shared" si="25" ref="D99:L99">D101</f>
        <v>100</v>
      </c>
      <c r="E99" s="168">
        <f t="shared" si="25"/>
        <v>100</v>
      </c>
      <c r="F99" s="168" t="str">
        <f t="shared" si="25"/>
        <v>X</v>
      </c>
      <c r="G99" s="168">
        <f t="shared" si="25"/>
        <v>1300</v>
      </c>
      <c r="H99" s="168">
        <f t="shared" si="25"/>
        <v>1300</v>
      </c>
      <c r="I99" s="168">
        <f t="shared" si="25"/>
        <v>0</v>
      </c>
      <c r="J99" s="168">
        <f t="shared" si="25"/>
        <v>1300</v>
      </c>
      <c r="K99" s="168">
        <f t="shared" si="25"/>
        <v>1300</v>
      </c>
      <c r="L99" s="168">
        <f t="shared" si="25"/>
        <v>0</v>
      </c>
      <c r="M99" s="168"/>
      <c r="N99" s="168"/>
      <c r="O99" s="168"/>
      <c r="P99" s="168">
        <f aca="true" t="shared" si="26" ref="P99:U99">P101</f>
        <v>1300</v>
      </c>
      <c r="Q99" s="168">
        <f t="shared" si="26"/>
        <v>1300</v>
      </c>
      <c r="R99" s="168">
        <f t="shared" si="26"/>
        <v>0</v>
      </c>
      <c r="S99" s="168">
        <f t="shared" si="26"/>
        <v>1454.5</v>
      </c>
      <c r="T99" s="168">
        <f t="shared" si="26"/>
        <v>1454.5</v>
      </c>
      <c r="U99" s="168">
        <f t="shared" si="26"/>
        <v>0</v>
      </c>
      <c r="V99" s="252"/>
    </row>
    <row r="100" spans="1:22" s="247" customFormat="1" ht="12.75" customHeight="1">
      <c r="A100" s="170"/>
      <c r="B100" s="223" t="s">
        <v>273</v>
      </c>
      <c r="C100" s="254"/>
      <c r="D100" s="179"/>
      <c r="E100" s="179"/>
      <c r="F100" s="179"/>
      <c r="G100" s="170"/>
      <c r="H100" s="170"/>
      <c r="I100" s="170"/>
      <c r="J100" s="170"/>
      <c r="K100" s="170"/>
      <c r="L100" s="170"/>
      <c r="M100" s="165"/>
      <c r="N100" s="165"/>
      <c r="O100" s="165"/>
      <c r="P100" s="170"/>
      <c r="Q100" s="170"/>
      <c r="R100" s="170"/>
      <c r="S100" s="170"/>
      <c r="T100" s="170"/>
      <c r="U100" s="170"/>
      <c r="V100" s="255"/>
    </row>
    <row r="101" spans="1:22" s="219" customFormat="1" ht="38.25" customHeight="1">
      <c r="A101" s="268" t="s">
        <v>568</v>
      </c>
      <c r="B101" s="226" t="s">
        <v>569</v>
      </c>
      <c r="C101" s="269" t="s">
        <v>570</v>
      </c>
      <c r="D101" s="179">
        <f>E101</f>
        <v>100</v>
      </c>
      <c r="E101" s="179">
        <f>'[2]Sheet4'!$N$118</f>
        <v>100</v>
      </c>
      <c r="F101" s="179" t="str">
        <f>F96</f>
        <v>X</v>
      </c>
      <c r="G101" s="178">
        <f>H101+I101</f>
        <v>1300</v>
      </c>
      <c r="H101" s="178">
        <v>1300</v>
      </c>
      <c r="I101" s="178">
        <v>0</v>
      </c>
      <c r="J101" s="178">
        <f>K101+L101</f>
        <v>1300</v>
      </c>
      <c r="K101" s="178">
        <f>'[3]բյուջե 2023-ծախս'!$AH$43/1000</f>
        <v>1300</v>
      </c>
      <c r="L101" s="178">
        <v>0</v>
      </c>
      <c r="M101" s="92"/>
      <c r="N101" s="92"/>
      <c r="O101" s="179"/>
      <c r="P101" s="178">
        <f>Q101+R101</f>
        <v>1300</v>
      </c>
      <c r="Q101" s="178">
        <f>8!T120+8!T509</f>
        <v>1300</v>
      </c>
      <c r="R101" s="178">
        <v>0</v>
      </c>
      <c r="S101" s="178">
        <f>T101+U101</f>
        <v>1454.5</v>
      </c>
      <c r="T101" s="178">
        <f>8!W120+8!W509</f>
        <v>1454.5</v>
      </c>
      <c r="U101" s="178">
        <v>0</v>
      </c>
      <c r="V101" s="270"/>
    </row>
    <row r="102" spans="1:22" s="253" customFormat="1" ht="43.5" customHeight="1">
      <c r="A102" s="250" t="s">
        <v>571</v>
      </c>
      <c r="B102" s="256" t="s">
        <v>572</v>
      </c>
      <c r="C102" s="251" t="s">
        <v>450</v>
      </c>
      <c r="D102" s="155">
        <f>E102</f>
        <v>1699.72</v>
      </c>
      <c r="E102" s="155">
        <f>E104+E105+E106</f>
        <v>1699.72</v>
      </c>
      <c r="F102" s="168" t="str">
        <f>F104</f>
        <v>X</v>
      </c>
      <c r="G102" s="155">
        <f>H102</f>
        <v>2300</v>
      </c>
      <c r="H102" s="155">
        <f>H104+H105+H106</f>
        <v>2300</v>
      </c>
      <c r="I102" s="168">
        <f>I104</f>
        <v>0</v>
      </c>
      <c r="J102" s="155">
        <f>K102</f>
        <v>1950</v>
      </c>
      <c r="K102" s="155">
        <f>K104+K105+K106</f>
        <v>1950</v>
      </c>
      <c r="L102" s="168">
        <f>L104</f>
        <v>0</v>
      </c>
      <c r="M102" s="155"/>
      <c r="N102" s="155"/>
      <c r="O102" s="168"/>
      <c r="P102" s="155">
        <f>Q102</f>
        <v>1952.5</v>
      </c>
      <c r="Q102" s="155">
        <f>Q104+Q105+Q106</f>
        <v>1952.5</v>
      </c>
      <c r="R102" s="168">
        <f>R104</f>
        <v>0</v>
      </c>
      <c r="S102" s="155">
        <f>T102</f>
        <v>2191.0375</v>
      </c>
      <c r="T102" s="155">
        <f>T104+T105+T106</f>
        <v>2191.0375</v>
      </c>
      <c r="U102" s="168">
        <f>U104</f>
        <v>0</v>
      </c>
      <c r="V102" s="252"/>
    </row>
    <row r="103" spans="1:22" s="247" customFormat="1" ht="12.75" customHeight="1">
      <c r="A103" s="170"/>
      <c r="B103" s="223" t="s">
        <v>273</v>
      </c>
      <c r="C103" s="254"/>
      <c r="D103" s="182"/>
      <c r="E103" s="182"/>
      <c r="F103" s="179"/>
      <c r="G103" s="170"/>
      <c r="H103" s="170"/>
      <c r="I103" s="170"/>
      <c r="J103" s="170"/>
      <c r="K103" s="170"/>
      <c r="L103" s="170"/>
      <c r="M103" s="165"/>
      <c r="N103" s="165"/>
      <c r="O103" s="165"/>
      <c r="P103" s="170"/>
      <c r="Q103" s="170"/>
      <c r="R103" s="170"/>
      <c r="S103" s="170"/>
      <c r="T103" s="170"/>
      <c r="U103" s="170"/>
      <c r="V103" s="255"/>
    </row>
    <row r="104" spans="1:22" s="247" customFormat="1" ht="12.75" customHeight="1">
      <c r="A104" s="271">
        <v>4722</v>
      </c>
      <c r="B104" s="265" t="s">
        <v>894</v>
      </c>
      <c r="C104" s="266" t="s">
        <v>895</v>
      </c>
      <c r="D104" s="182">
        <f>E104</f>
        <v>0</v>
      </c>
      <c r="E104" s="182">
        <f>'[1]Лист4'!$K$145</f>
        <v>0</v>
      </c>
      <c r="F104" s="179" t="str">
        <f>F101</f>
        <v>X</v>
      </c>
      <c r="G104" s="182">
        <f>H104</f>
        <v>0</v>
      </c>
      <c r="H104" s="182">
        <f>'[1]Лист4'!$K$145</f>
        <v>0</v>
      </c>
      <c r="I104" s="179">
        <f>I101</f>
        <v>0</v>
      </c>
      <c r="J104" s="182">
        <f>K104</f>
        <v>100</v>
      </c>
      <c r="K104" s="182">
        <f>'[3]բյուջե 2023-ծախս'!$AH$44/1000</f>
        <v>100</v>
      </c>
      <c r="L104" s="179">
        <f>L101</f>
        <v>0</v>
      </c>
      <c r="M104" s="92"/>
      <c r="N104" s="92"/>
      <c r="O104" s="179"/>
      <c r="P104" s="182">
        <f>Q104</f>
        <v>52.5</v>
      </c>
      <c r="Q104" s="182">
        <f>8!T228</f>
        <v>52.5</v>
      </c>
      <c r="R104" s="179">
        <f>R101</f>
        <v>0</v>
      </c>
      <c r="S104" s="182">
        <f>T104</f>
        <v>53.2875</v>
      </c>
      <c r="T104" s="182">
        <f>8!W228</f>
        <v>53.2875</v>
      </c>
      <c r="U104" s="179">
        <f>U101</f>
        <v>0</v>
      </c>
      <c r="V104" s="255"/>
    </row>
    <row r="105" spans="1:22" s="219" customFormat="1" ht="21.75" customHeight="1">
      <c r="A105" s="272" t="s">
        <v>573</v>
      </c>
      <c r="B105" s="273" t="s">
        <v>574</v>
      </c>
      <c r="C105" s="274" t="s">
        <v>575</v>
      </c>
      <c r="D105" s="182">
        <f>E105</f>
        <v>1699.72</v>
      </c>
      <c r="E105" s="182">
        <f>'[2]Sheet4'!$N$122</f>
        <v>1699.72</v>
      </c>
      <c r="F105" s="179" t="str">
        <f>F101</f>
        <v>X</v>
      </c>
      <c r="G105" s="182">
        <f>H105</f>
        <v>100</v>
      </c>
      <c r="H105" s="182">
        <v>100</v>
      </c>
      <c r="I105" s="179">
        <f>I101</f>
        <v>0</v>
      </c>
      <c r="J105" s="182">
        <f>K105</f>
        <v>1850</v>
      </c>
      <c r="K105" s="182">
        <f>'[3]բյուջե 2023-ծախս'!$AH$45/1000</f>
        <v>1850</v>
      </c>
      <c r="L105" s="179">
        <f>L101</f>
        <v>0</v>
      </c>
      <c r="M105" s="92"/>
      <c r="N105" s="92"/>
      <c r="O105" s="179"/>
      <c r="P105" s="182">
        <f>Q105</f>
        <v>1900</v>
      </c>
      <c r="Q105" s="182">
        <f>8!T47+8!T96</f>
        <v>1900</v>
      </c>
      <c r="R105" s="179">
        <f>R101</f>
        <v>0</v>
      </c>
      <c r="S105" s="182">
        <f>T105</f>
        <v>2137.75</v>
      </c>
      <c r="T105" s="182">
        <f>8!W47+8!W96</f>
        <v>2137.75</v>
      </c>
      <c r="U105" s="179">
        <f>U101</f>
        <v>0</v>
      </c>
      <c r="V105" s="270"/>
    </row>
    <row r="106" spans="1:22" s="219" customFormat="1" ht="27.75" customHeight="1">
      <c r="A106" s="271">
        <v>4724</v>
      </c>
      <c r="B106" s="265" t="s">
        <v>896</v>
      </c>
      <c r="C106" s="266" t="s">
        <v>897</v>
      </c>
      <c r="D106" s="182">
        <f>E106</f>
        <v>0</v>
      </c>
      <c r="E106" s="182">
        <v>0</v>
      </c>
      <c r="F106" s="179" t="str">
        <f>F105</f>
        <v>X</v>
      </c>
      <c r="G106" s="182">
        <f>H106</f>
        <v>2200</v>
      </c>
      <c r="H106" s="182">
        <v>2200</v>
      </c>
      <c r="I106" s="179">
        <f>I105</f>
        <v>0</v>
      </c>
      <c r="J106" s="182">
        <f>K106</f>
        <v>0</v>
      </c>
      <c r="K106" s="182">
        <v>0</v>
      </c>
      <c r="L106" s="179">
        <f>L105</f>
        <v>0</v>
      </c>
      <c r="M106" s="92"/>
      <c r="N106" s="92"/>
      <c r="O106" s="179"/>
      <c r="P106" s="182">
        <f>Q106</f>
        <v>0</v>
      </c>
      <c r="Q106" s="182">
        <v>0</v>
      </c>
      <c r="R106" s="179">
        <f>R105</f>
        <v>0</v>
      </c>
      <c r="S106" s="182">
        <f>T106</f>
        <v>0</v>
      </c>
      <c r="T106" s="182">
        <v>0</v>
      </c>
      <c r="U106" s="179">
        <f>U105</f>
        <v>0</v>
      </c>
      <c r="V106" s="270"/>
    </row>
    <row r="107" spans="1:22" s="279" customFormat="1" ht="57.75" customHeight="1">
      <c r="A107" s="275">
        <v>4750</v>
      </c>
      <c r="B107" s="276" t="s">
        <v>0</v>
      </c>
      <c r="C107" s="277" t="s">
        <v>450</v>
      </c>
      <c r="D107" s="155">
        <f>E107+D110</f>
        <v>15565.8</v>
      </c>
      <c r="E107" s="155">
        <f>E109</f>
        <v>15565.8</v>
      </c>
      <c r="F107" s="248" t="str">
        <f>F109</f>
        <v>X</v>
      </c>
      <c r="G107" s="155">
        <f>G109+G110</f>
        <v>3000</v>
      </c>
      <c r="H107" s="155">
        <f>H109+H110</f>
        <v>3000</v>
      </c>
      <c r="I107" s="248" t="str">
        <f>I109</f>
        <v>X</v>
      </c>
      <c r="J107" s="155">
        <f>J109+J110</f>
        <v>3000</v>
      </c>
      <c r="K107" s="155">
        <f>K109+K110</f>
        <v>3000</v>
      </c>
      <c r="L107" s="248" t="str">
        <f>L109</f>
        <v>X</v>
      </c>
      <c r="M107" s="155"/>
      <c r="N107" s="155"/>
      <c r="O107" s="248"/>
      <c r="P107" s="155">
        <f>P109+P110</f>
        <v>2875</v>
      </c>
      <c r="Q107" s="155">
        <f>Q109+Q110</f>
        <v>2875</v>
      </c>
      <c r="R107" s="248" t="str">
        <f>R109</f>
        <v>X</v>
      </c>
      <c r="S107" s="155">
        <f>S109+S110</f>
        <v>2918.125</v>
      </c>
      <c r="T107" s="155">
        <f>T109+T110</f>
        <v>2918.125</v>
      </c>
      <c r="U107" s="248" t="str">
        <f>U109</f>
        <v>X</v>
      </c>
      <c r="V107" s="278"/>
    </row>
    <row r="108" spans="1:22" s="219" customFormat="1" ht="27.75" customHeight="1">
      <c r="A108" s="264"/>
      <c r="B108" s="280" t="s">
        <v>1</v>
      </c>
      <c r="C108" s="281"/>
      <c r="D108" s="182"/>
      <c r="E108" s="182"/>
      <c r="F108" s="179"/>
      <c r="G108" s="268"/>
      <c r="H108" s="268"/>
      <c r="I108" s="268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70"/>
    </row>
    <row r="109" spans="1:22" s="219" customFormat="1" ht="34.5" customHeight="1">
      <c r="A109" s="271">
        <v>4751</v>
      </c>
      <c r="B109" s="265" t="s">
        <v>2</v>
      </c>
      <c r="C109" s="266" t="s">
        <v>3</v>
      </c>
      <c r="D109" s="282">
        <f>E109</f>
        <v>15565.8</v>
      </c>
      <c r="E109" s="182">
        <f>'[2]Sheet4'!$N$130</f>
        <v>15565.8</v>
      </c>
      <c r="F109" s="179" t="str">
        <f>F113</f>
        <v>X</v>
      </c>
      <c r="G109" s="179">
        <v>0</v>
      </c>
      <c r="H109" s="179">
        <v>0</v>
      </c>
      <c r="I109" s="179" t="s">
        <v>55</v>
      </c>
      <c r="J109" s="179">
        <v>0</v>
      </c>
      <c r="K109" s="179">
        <v>0</v>
      </c>
      <c r="L109" s="179" t="s">
        <v>55</v>
      </c>
      <c r="M109" s="92"/>
      <c r="N109" s="92"/>
      <c r="O109" s="179"/>
      <c r="P109" s="179">
        <v>0</v>
      </c>
      <c r="Q109" s="179">
        <v>0</v>
      </c>
      <c r="R109" s="179" t="s">
        <v>55</v>
      </c>
      <c r="S109" s="179">
        <v>0</v>
      </c>
      <c r="T109" s="179">
        <v>0</v>
      </c>
      <c r="U109" s="179" t="s">
        <v>55</v>
      </c>
      <c r="V109" s="270"/>
    </row>
    <row r="110" spans="1:22" s="219" customFormat="1" ht="27.75" customHeight="1">
      <c r="A110" s="283">
        <v>4741</v>
      </c>
      <c r="B110" s="284" t="s">
        <v>808</v>
      </c>
      <c r="C110" s="283">
        <v>4841</v>
      </c>
      <c r="D110" s="179">
        <v>0</v>
      </c>
      <c r="E110" s="179">
        <v>0</v>
      </c>
      <c r="F110" s="179" t="s">
        <v>55</v>
      </c>
      <c r="G110" s="179">
        <f>H110</f>
        <v>3000</v>
      </c>
      <c r="H110" s="179">
        <v>3000</v>
      </c>
      <c r="I110" s="179" t="s">
        <v>55</v>
      </c>
      <c r="J110" s="179">
        <f>K110</f>
        <v>3000</v>
      </c>
      <c r="K110" s="179">
        <f>'[3]բյուջե 2023-ծախս'!$AH$47/1000</f>
        <v>3000</v>
      </c>
      <c r="L110" s="179" t="s">
        <v>55</v>
      </c>
      <c r="M110" s="92"/>
      <c r="N110" s="92"/>
      <c r="O110" s="179"/>
      <c r="P110" s="179">
        <f>Q110</f>
        <v>2875</v>
      </c>
      <c r="Q110" s="179">
        <f>8!T130</f>
        <v>2875</v>
      </c>
      <c r="R110" s="179" t="s">
        <v>55</v>
      </c>
      <c r="S110" s="179">
        <f>T110</f>
        <v>2918.125</v>
      </c>
      <c r="T110" s="179">
        <f>8!W130</f>
        <v>2918.125</v>
      </c>
      <c r="U110" s="179" t="s">
        <v>55</v>
      </c>
      <c r="V110" s="270"/>
    </row>
    <row r="111" spans="1:22" s="253" customFormat="1" ht="19.5" customHeight="1">
      <c r="A111" s="250" t="s">
        <v>576</v>
      </c>
      <c r="B111" s="256" t="s">
        <v>577</v>
      </c>
      <c r="C111" s="251" t="s">
        <v>450</v>
      </c>
      <c r="D111" s="168">
        <f aca="true" t="shared" si="27" ref="D111:L111">D113</f>
        <v>0</v>
      </c>
      <c r="E111" s="168">
        <f t="shared" si="27"/>
        <v>0</v>
      </c>
      <c r="F111" s="168" t="str">
        <f t="shared" si="27"/>
        <v>X</v>
      </c>
      <c r="G111" s="168">
        <f t="shared" si="27"/>
        <v>0</v>
      </c>
      <c r="H111" s="168">
        <f t="shared" si="27"/>
        <v>0</v>
      </c>
      <c r="I111" s="168" t="str">
        <f t="shared" si="27"/>
        <v>X</v>
      </c>
      <c r="J111" s="168">
        <f t="shared" si="27"/>
        <v>0</v>
      </c>
      <c r="K111" s="168">
        <f t="shared" si="27"/>
        <v>0</v>
      </c>
      <c r="L111" s="168" t="str">
        <f t="shared" si="27"/>
        <v>X</v>
      </c>
      <c r="M111" s="168"/>
      <c r="N111" s="168"/>
      <c r="O111" s="168"/>
      <c r="P111" s="168">
        <f aca="true" t="shared" si="28" ref="P111:U111">P113</f>
        <v>0</v>
      </c>
      <c r="Q111" s="168">
        <f t="shared" si="28"/>
        <v>0</v>
      </c>
      <c r="R111" s="168" t="str">
        <f t="shared" si="28"/>
        <v>X</v>
      </c>
      <c r="S111" s="168">
        <f t="shared" si="28"/>
        <v>0</v>
      </c>
      <c r="T111" s="168">
        <f t="shared" si="28"/>
        <v>0</v>
      </c>
      <c r="U111" s="168" t="str">
        <f t="shared" si="28"/>
        <v>X</v>
      </c>
      <c r="V111" s="252"/>
    </row>
    <row r="112" spans="1:22" s="247" customFormat="1" ht="12.75" customHeight="1">
      <c r="A112" s="170"/>
      <c r="B112" s="223" t="s">
        <v>273</v>
      </c>
      <c r="C112" s="254"/>
      <c r="D112" s="179"/>
      <c r="E112" s="179"/>
      <c r="F112" s="179"/>
      <c r="G112" s="170"/>
      <c r="H112" s="170"/>
      <c r="I112" s="170"/>
      <c r="J112" s="170"/>
      <c r="K112" s="170"/>
      <c r="L112" s="170"/>
      <c r="M112" s="165"/>
      <c r="N112" s="165"/>
      <c r="O112" s="165"/>
      <c r="P112" s="170"/>
      <c r="Q112" s="170"/>
      <c r="R112" s="170"/>
      <c r="S112" s="170"/>
      <c r="T112" s="170"/>
      <c r="U112" s="170"/>
      <c r="V112" s="255"/>
    </row>
    <row r="113" spans="1:22" s="219" customFormat="1" ht="20.25" customHeight="1">
      <c r="A113" s="268" t="s">
        <v>578</v>
      </c>
      <c r="B113" s="226" t="s">
        <v>579</v>
      </c>
      <c r="C113" s="269" t="s">
        <v>580</v>
      </c>
      <c r="D113" s="179">
        <f>E113</f>
        <v>0</v>
      </c>
      <c r="E113" s="179">
        <f>'[1]Лист4'!$K$160</f>
        <v>0</v>
      </c>
      <c r="F113" s="179" t="str">
        <f>F106</f>
        <v>X</v>
      </c>
      <c r="G113" s="179">
        <f>H113</f>
        <v>0</v>
      </c>
      <c r="H113" s="179">
        <f>'[1]Лист4'!$K$160</f>
        <v>0</v>
      </c>
      <c r="I113" s="179" t="s">
        <v>55</v>
      </c>
      <c r="J113" s="179">
        <f>K113</f>
        <v>0</v>
      </c>
      <c r="K113" s="179">
        <f>'[1]Лист4'!$K$160</f>
        <v>0</v>
      </c>
      <c r="L113" s="179" t="s">
        <v>55</v>
      </c>
      <c r="M113" s="92"/>
      <c r="N113" s="92"/>
      <c r="O113" s="179"/>
      <c r="P113" s="179">
        <f>Q113</f>
        <v>0</v>
      </c>
      <c r="Q113" s="179">
        <f>'[1]Лист4'!$K$160</f>
        <v>0</v>
      </c>
      <c r="R113" s="179" t="s">
        <v>55</v>
      </c>
      <c r="S113" s="179">
        <f>T113</f>
        <v>0</v>
      </c>
      <c r="T113" s="179">
        <f>'[1]Лист4'!$K$160</f>
        <v>0</v>
      </c>
      <c r="U113" s="179" t="s">
        <v>55</v>
      </c>
      <c r="V113" s="270"/>
    </row>
    <row r="114" spans="1:22" s="253" customFormat="1" ht="19.5" customHeight="1">
      <c r="A114" s="250" t="s">
        <v>581</v>
      </c>
      <c r="B114" s="256" t="s">
        <v>582</v>
      </c>
      <c r="C114" s="251" t="s">
        <v>450</v>
      </c>
      <c r="D114" s="168">
        <f aca="true" t="shared" si="29" ref="D114:L114">D116</f>
        <v>0</v>
      </c>
      <c r="E114" s="168">
        <f t="shared" si="29"/>
        <v>40000</v>
      </c>
      <c r="F114" s="168">
        <f t="shared" si="29"/>
        <v>0</v>
      </c>
      <c r="G114" s="168">
        <f t="shared" si="29"/>
        <v>32915.7</v>
      </c>
      <c r="H114" s="168">
        <f t="shared" si="29"/>
        <v>32915.7</v>
      </c>
      <c r="I114" s="168">
        <f t="shared" si="29"/>
        <v>0</v>
      </c>
      <c r="J114" s="168">
        <f t="shared" si="29"/>
        <v>31828.980087307693</v>
      </c>
      <c r="K114" s="168">
        <f t="shared" si="29"/>
        <v>31828.980087307693</v>
      </c>
      <c r="L114" s="168">
        <f t="shared" si="29"/>
        <v>0</v>
      </c>
      <c r="M114" s="168"/>
      <c r="N114" s="168"/>
      <c r="O114" s="168"/>
      <c r="P114" s="168">
        <f aca="true" t="shared" si="30" ref="P114:U114">P116</f>
        <v>31342.5</v>
      </c>
      <c r="Q114" s="168">
        <f t="shared" si="30"/>
        <v>31342.5</v>
      </c>
      <c r="R114" s="168">
        <f t="shared" si="30"/>
        <v>0</v>
      </c>
      <c r="S114" s="168">
        <f t="shared" si="30"/>
        <v>53721.7935</v>
      </c>
      <c r="T114" s="168">
        <f t="shared" si="30"/>
        <v>53721.7935</v>
      </c>
      <c r="U114" s="168">
        <f t="shared" si="30"/>
        <v>0</v>
      </c>
      <c r="V114" s="252"/>
    </row>
    <row r="115" spans="1:22" s="247" customFormat="1" ht="12.75" customHeight="1">
      <c r="A115" s="170"/>
      <c r="B115" s="223" t="s">
        <v>273</v>
      </c>
      <c r="C115" s="254"/>
      <c r="D115" s="179"/>
      <c r="E115" s="179"/>
      <c r="F115" s="179"/>
      <c r="G115" s="170"/>
      <c r="H115" s="170"/>
      <c r="I115" s="170"/>
      <c r="J115" s="170"/>
      <c r="K115" s="170"/>
      <c r="L115" s="170"/>
      <c r="M115" s="165"/>
      <c r="N115" s="165"/>
      <c r="O115" s="165"/>
      <c r="P115" s="170"/>
      <c r="Q115" s="170"/>
      <c r="R115" s="170"/>
      <c r="S115" s="170"/>
      <c r="T115" s="170"/>
      <c r="U115" s="170"/>
      <c r="V115" s="255"/>
    </row>
    <row r="116" spans="1:22" s="247" customFormat="1" ht="18" customHeight="1">
      <c r="A116" s="170" t="s">
        <v>583</v>
      </c>
      <c r="B116" s="223" t="s">
        <v>584</v>
      </c>
      <c r="C116" s="254" t="s">
        <v>585</v>
      </c>
      <c r="D116" s="179">
        <v>0</v>
      </c>
      <c r="E116" s="179">
        <v>40000</v>
      </c>
      <c r="F116" s="179">
        <v>0</v>
      </c>
      <c r="G116" s="92">
        <f>H116+I116</f>
        <v>32915.7</v>
      </c>
      <c r="H116" s="92">
        <v>32915.7</v>
      </c>
      <c r="I116" s="92">
        <v>0</v>
      </c>
      <c r="J116" s="92">
        <f>K116+L116</f>
        <v>31828.980087307693</v>
      </c>
      <c r="K116" s="92">
        <f>'[3]բյուջե 2023-ծախս'!$AH$66/1000</f>
        <v>31828.980087307693</v>
      </c>
      <c r="L116" s="92">
        <v>0</v>
      </c>
      <c r="M116" s="92"/>
      <c r="N116" s="92"/>
      <c r="O116" s="179"/>
      <c r="P116" s="92">
        <f>Q116+R116</f>
        <v>31342.5</v>
      </c>
      <c r="Q116" s="92">
        <f>8!T639</f>
        <v>31342.5</v>
      </c>
      <c r="R116" s="92">
        <v>0</v>
      </c>
      <c r="S116" s="92">
        <f>T116+U116</f>
        <v>53721.7935</v>
      </c>
      <c r="T116" s="92">
        <f>8!W633</f>
        <v>53721.7935</v>
      </c>
      <c r="U116" s="92">
        <v>0</v>
      </c>
      <c r="V116" s="255"/>
    </row>
    <row r="117" spans="1:22" s="247" customFormat="1" ht="38.25" customHeight="1">
      <c r="A117" s="170" t="s">
        <v>586</v>
      </c>
      <c r="B117" s="223" t="s">
        <v>587</v>
      </c>
      <c r="C117" s="254" t="s">
        <v>450</v>
      </c>
      <c r="D117" s="179"/>
      <c r="E117" s="179"/>
      <c r="F117" s="179"/>
      <c r="G117" s="170"/>
      <c r="H117" s="170"/>
      <c r="I117" s="170"/>
      <c r="J117" s="170"/>
      <c r="K117" s="170"/>
      <c r="L117" s="170"/>
      <c r="M117" s="165"/>
      <c r="N117" s="165"/>
      <c r="O117" s="165"/>
      <c r="P117" s="170"/>
      <c r="Q117" s="170"/>
      <c r="R117" s="170"/>
      <c r="S117" s="170"/>
      <c r="T117" s="170"/>
      <c r="U117" s="170"/>
      <c r="V117" s="255"/>
    </row>
    <row r="118" spans="1:22" s="253" customFormat="1" ht="19.5" customHeight="1">
      <c r="A118" s="250" t="s">
        <v>588</v>
      </c>
      <c r="B118" s="256" t="s">
        <v>589</v>
      </c>
      <c r="C118" s="251" t="s">
        <v>450</v>
      </c>
      <c r="D118" s="155">
        <f>F118+D138</f>
        <v>149661.49</v>
      </c>
      <c r="E118" s="155" t="str">
        <f>E122</f>
        <v>X</v>
      </c>
      <c r="F118" s="155">
        <f>F122+F127+F132+F138</f>
        <v>149661.49</v>
      </c>
      <c r="G118" s="155">
        <f>I118</f>
        <v>308899.5</v>
      </c>
      <c r="H118" s="155" t="str">
        <f>H122</f>
        <v>X</v>
      </c>
      <c r="I118" s="155">
        <f>I122+I127+I132+I138</f>
        <v>308899.5</v>
      </c>
      <c r="J118" s="155">
        <f>L118</f>
        <v>677500</v>
      </c>
      <c r="K118" s="155" t="str">
        <f>K122</f>
        <v>X</v>
      </c>
      <c r="L118" s="155">
        <f>L122+L127+L132+L138</f>
        <v>677500</v>
      </c>
      <c r="M118" s="155"/>
      <c r="N118" s="155"/>
      <c r="O118" s="155"/>
      <c r="P118" s="155">
        <f>R118</f>
        <v>290000</v>
      </c>
      <c r="Q118" s="155" t="str">
        <f>Q122</f>
        <v>X</v>
      </c>
      <c r="R118" s="155">
        <f>R122+R127+R132+R138</f>
        <v>290000</v>
      </c>
      <c r="S118" s="155">
        <f>U118</f>
        <v>260000</v>
      </c>
      <c r="T118" s="155" t="str">
        <f>T122</f>
        <v>X</v>
      </c>
      <c r="U118" s="155">
        <f>U122+U127+U132+U138</f>
        <v>260000</v>
      </c>
      <c r="V118" s="252"/>
    </row>
    <row r="119" spans="1:22" s="247" customFormat="1" ht="12.75" customHeight="1">
      <c r="A119" s="170"/>
      <c r="B119" s="223" t="s">
        <v>77</v>
      </c>
      <c r="C119" s="254"/>
      <c r="D119" s="179"/>
      <c r="E119" s="179"/>
      <c r="F119" s="179"/>
      <c r="G119" s="179"/>
      <c r="H119" s="179"/>
      <c r="I119" s="17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55"/>
    </row>
    <row r="120" spans="1:22" s="219" customFormat="1" ht="19.5" customHeight="1">
      <c r="A120" s="268" t="s">
        <v>590</v>
      </c>
      <c r="B120" s="256" t="s">
        <v>591</v>
      </c>
      <c r="C120" s="269" t="s">
        <v>450</v>
      </c>
      <c r="D120" s="179"/>
      <c r="E120" s="179"/>
      <c r="F120" s="179"/>
      <c r="G120" s="179"/>
      <c r="H120" s="179"/>
      <c r="I120" s="17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70"/>
    </row>
    <row r="121" spans="1:22" s="247" customFormat="1" ht="12.75" customHeight="1">
      <c r="A121" s="170"/>
      <c r="B121" s="223" t="s">
        <v>77</v>
      </c>
      <c r="C121" s="254"/>
      <c r="D121" s="179"/>
      <c r="E121" s="179"/>
      <c r="F121" s="179"/>
      <c r="G121" s="179"/>
      <c r="H121" s="179"/>
      <c r="I121" s="179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255"/>
    </row>
    <row r="122" spans="1:22" s="253" customFormat="1" ht="19.5" customHeight="1">
      <c r="A122" s="250" t="s">
        <v>592</v>
      </c>
      <c r="B122" s="256" t="s">
        <v>593</v>
      </c>
      <c r="C122" s="251" t="s">
        <v>450</v>
      </c>
      <c r="D122" s="155">
        <f>F122</f>
        <v>134631.58599999998</v>
      </c>
      <c r="E122" s="155" t="str">
        <f>E124</f>
        <v>X</v>
      </c>
      <c r="F122" s="155">
        <f>F124+F125+F126</f>
        <v>134631.58599999998</v>
      </c>
      <c r="G122" s="155">
        <f>I122</f>
        <v>172852.19999999998</v>
      </c>
      <c r="H122" s="155" t="str">
        <f>H124</f>
        <v>X</v>
      </c>
      <c r="I122" s="155">
        <f>I124+I125+I126</f>
        <v>172852.19999999998</v>
      </c>
      <c r="J122" s="155">
        <f>L122</f>
        <v>650000</v>
      </c>
      <c r="K122" s="155" t="str">
        <f>K124</f>
        <v>X</v>
      </c>
      <c r="L122" s="155">
        <f>L124+L125+L126</f>
        <v>650000</v>
      </c>
      <c r="M122" s="155"/>
      <c r="N122" s="155"/>
      <c r="O122" s="155"/>
      <c r="P122" s="155">
        <f>R122</f>
        <v>262500</v>
      </c>
      <c r="Q122" s="155" t="str">
        <f>Q124</f>
        <v>X</v>
      </c>
      <c r="R122" s="155">
        <f>R124+R125+R126</f>
        <v>262500</v>
      </c>
      <c r="S122" s="155">
        <f>U122</f>
        <v>260000</v>
      </c>
      <c r="T122" s="155" t="str">
        <f>T124</f>
        <v>X</v>
      </c>
      <c r="U122" s="155">
        <f>U124+U125+U126</f>
        <v>260000</v>
      </c>
      <c r="V122" s="252"/>
    </row>
    <row r="123" spans="1:22" s="247" customFormat="1" ht="12.75" customHeight="1">
      <c r="A123" s="170"/>
      <c r="B123" s="223" t="s">
        <v>273</v>
      </c>
      <c r="C123" s="254"/>
      <c r="D123" s="182"/>
      <c r="E123" s="182"/>
      <c r="F123" s="182"/>
      <c r="G123" s="170"/>
      <c r="H123" s="170"/>
      <c r="I123" s="170"/>
      <c r="J123" s="170"/>
      <c r="K123" s="170"/>
      <c r="L123" s="170"/>
      <c r="M123" s="249"/>
      <c r="N123" s="249"/>
      <c r="O123" s="249"/>
      <c r="P123" s="170"/>
      <c r="Q123" s="170"/>
      <c r="R123" s="170"/>
      <c r="S123" s="170"/>
      <c r="T123" s="170"/>
      <c r="U123" s="170"/>
      <c r="V123" s="255"/>
    </row>
    <row r="124" spans="1:22" s="247" customFormat="1" ht="12.75" customHeight="1">
      <c r="A124" s="285">
        <v>5111</v>
      </c>
      <c r="B124" s="286" t="s">
        <v>4</v>
      </c>
      <c r="C124" s="267" t="s">
        <v>5</v>
      </c>
      <c r="D124" s="182">
        <f>F124</f>
        <v>0</v>
      </c>
      <c r="E124" s="182" t="str">
        <f>F113</f>
        <v>X</v>
      </c>
      <c r="F124" s="182">
        <f>'[2]Sheet4'!$N$140</f>
        <v>0</v>
      </c>
      <c r="G124" s="182">
        <f>I124</f>
        <v>0</v>
      </c>
      <c r="H124" s="182" t="str">
        <f>I113</f>
        <v>X</v>
      </c>
      <c r="I124" s="182">
        <f>'[2]Sheet4'!$N$140</f>
        <v>0</v>
      </c>
      <c r="J124" s="182">
        <f>L124</f>
        <v>0</v>
      </c>
      <c r="K124" s="182" t="str">
        <f>L113</f>
        <v>X</v>
      </c>
      <c r="L124" s="182">
        <f>'[2]Sheet4'!$N$140</f>
        <v>0</v>
      </c>
      <c r="M124" s="249"/>
      <c r="N124" s="249"/>
      <c r="O124" s="249"/>
      <c r="P124" s="182">
        <f>R124</f>
        <v>0</v>
      </c>
      <c r="Q124" s="182" t="str">
        <f>R113</f>
        <v>X</v>
      </c>
      <c r="R124" s="182">
        <f>'[2]Sheet4'!$N$140</f>
        <v>0</v>
      </c>
      <c r="S124" s="182">
        <f>U124</f>
        <v>0</v>
      </c>
      <c r="T124" s="182" t="str">
        <f>U113</f>
        <v>X</v>
      </c>
      <c r="U124" s="182">
        <f>'[2]Sheet4'!$N$140</f>
        <v>0</v>
      </c>
      <c r="V124" s="255"/>
    </row>
    <row r="125" spans="1:22" s="247" customFormat="1" ht="12.75" customHeight="1">
      <c r="A125" s="170" t="s">
        <v>594</v>
      </c>
      <c r="B125" s="223" t="s">
        <v>595</v>
      </c>
      <c r="C125" s="254" t="s">
        <v>594</v>
      </c>
      <c r="D125" s="182">
        <f>F125</f>
        <v>118222.555</v>
      </c>
      <c r="E125" s="182" t="str">
        <f>E124</f>
        <v>X</v>
      </c>
      <c r="F125" s="182">
        <f>'[2]Sheet4'!$N$141</f>
        <v>118222.555</v>
      </c>
      <c r="G125" s="182">
        <f>I125</f>
        <v>15095.8</v>
      </c>
      <c r="H125" s="182" t="str">
        <f>H124</f>
        <v>X</v>
      </c>
      <c r="I125" s="182">
        <v>15095.8</v>
      </c>
      <c r="J125" s="182">
        <f>L125</f>
        <v>317500</v>
      </c>
      <c r="K125" s="182" t="str">
        <f>K124</f>
        <v>X</v>
      </c>
      <c r="L125" s="182">
        <f>ԿԾ!F61</f>
        <v>317500</v>
      </c>
      <c r="M125" s="249"/>
      <c r="N125" s="249"/>
      <c r="O125" s="249"/>
      <c r="P125" s="182">
        <f>R125</f>
        <v>127500</v>
      </c>
      <c r="Q125" s="182" t="str">
        <f>Q124</f>
        <v>X</v>
      </c>
      <c r="R125" s="182">
        <f>ԿԾ!F67</f>
        <v>127500</v>
      </c>
      <c r="S125" s="182">
        <f>U125</f>
        <v>0</v>
      </c>
      <c r="T125" s="182" t="str">
        <f>T124</f>
        <v>X</v>
      </c>
      <c r="U125" s="182">
        <f>ԿԾ!F73</f>
        <v>0</v>
      </c>
      <c r="V125" s="255"/>
    </row>
    <row r="126" spans="1:22" s="247" customFormat="1" ht="12.75" customHeight="1">
      <c r="A126" s="170" t="s">
        <v>596</v>
      </c>
      <c r="B126" s="223" t="s">
        <v>597</v>
      </c>
      <c r="C126" s="254" t="s">
        <v>596</v>
      </c>
      <c r="D126" s="182">
        <f>F126</f>
        <v>16409.031</v>
      </c>
      <c r="E126" s="182" t="str">
        <f>E125</f>
        <v>X</v>
      </c>
      <c r="F126" s="182">
        <f>'[2]Sheet4'!$N$142</f>
        <v>16409.031</v>
      </c>
      <c r="G126" s="182">
        <f>I126</f>
        <v>157756.4</v>
      </c>
      <c r="H126" s="182" t="str">
        <f>H125</f>
        <v>X</v>
      </c>
      <c r="I126" s="182">
        <v>157756.4</v>
      </c>
      <c r="J126" s="182">
        <f>L126</f>
        <v>332500</v>
      </c>
      <c r="K126" s="182" t="str">
        <f>K125</f>
        <v>X</v>
      </c>
      <c r="L126" s="182">
        <f>ԿԾ!F62</f>
        <v>332500</v>
      </c>
      <c r="M126" s="249"/>
      <c r="N126" s="249"/>
      <c r="O126" s="249"/>
      <c r="P126" s="182">
        <f>R126</f>
        <v>135000</v>
      </c>
      <c r="Q126" s="182" t="str">
        <f>Q125</f>
        <v>X</v>
      </c>
      <c r="R126" s="182">
        <f>ԿԾ!F68</f>
        <v>135000</v>
      </c>
      <c r="S126" s="182">
        <f>U126</f>
        <v>260000</v>
      </c>
      <c r="T126" s="182" t="str">
        <f>T125</f>
        <v>X</v>
      </c>
      <c r="U126" s="182">
        <f>ԿԾ!F74</f>
        <v>260000</v>
      </c>
      <c r="V126" s="255"/>
    </row>
    <row r="127" spans="1:22" s="253" customFormat="1" ht="19.5" customHeight="1">
      <c r="A127" s="250" t="s">
        <v>598</v>
      </c>
      <c r="B127" s="256" t="s">
        <v>599</v>
      </c>
      <c r="C127" s="251" t="s">
        <v>450</v>
      </c>
      <c r="D127" s="155">
        <f>F127</f>
        <v>11363.86</v>
      </c>
      <c r="E127" s="155" t="str">
        <f>E129</f>
        <v>X</v>
      </c>
      <c r="F127" s="155">
        <f>F129+F130+F131</f>
        <v>11363.86</v>
      </c>
      <c r="G127" s="155">
        <f>I127</f>
        <v>128923.3</v>
      </c>
      <c r="H127" s="155" t="str">
        <f>H129</f>
        <v>X</v>
      </c>
      <c r="I127" s="155">
        <f>I129+I130+I131</f>
        <v>128923.3</v>
      </c>
      <c r="J127" s="155">
        <f>L127</f>
        <v>27500</v>
      </c>
      <c r="K127" s="155" t="str">
        <f>K129</f>
        <v>X</v>
      </c>
      <c r="L127" s="155">
        <f>L129+L130+L131</f>
        <v>27500</v>
      </c>
      <c r="M127" s="155"/>
      <c r="N127" s="155"/>
      <c r="O127" s="155"/>
      <c r="P127" s="155">
        <f>R127</f>
        <v>27500</v>
      </c>
      <c r="Q127" s="155" t="str">
        <f>Q129</f>
        <v>X</v>
      </c>
      <c r="R127" s="155">
        <f>R129+R130+R131</f>
        <v>27500</v>
      </c>
      <c r="S127" s="155">
        <f>U127</f>
        <v>0</v>
      </c>
      <c r="T127" s="155" t="str">
        <f>T129</f>
        <v>X</v>
      </c>
      <c r="U127" s="155">
        <f>U129+U130+U131</f>
        <v>0</v>
      </c>
      <c r="V127" s="252"/>
    </row>
    <row r="128" spans="1:22" s="247" customFormat="1" ht="12.75" customHeight="1">
      <c r="A128" s="170"/>
      <c r="B128" s="223" t="s">
        <v>273</v>
      </c>
      <c r="C128" s="254"/>
      <c r="D128" s="182"/>
      <c r="E128" s="182"/>
      <c r="F128" s="182"/>
      <c r="G128" s="170"/>
      <c r="H128" s="170"/>
      <c r="I128" s="170"/>
      <c r="J128" s="170"/>
      <c r="K128" s="170"/>
      <c r="L128" s="170"/>
      <c r="M128" s="249"/>
      <c r="N128" s="249"/>
      <c r="O128" s="249"/>
      <c r="P128" s="170"/>
      <c r="Q128" s="170"/>
      <c r="R128" s="170"/>
      <c r="S128" s="170"/>
      <c r="T128" s="170"/>
      <c r="U128" s="170"/>
      <c r="V128" s="255"/>
    </row>
    <row r="129" spans="1:22" s="247" customFormat="1" ht="12.75" customHeight="1">
      <c r="A129" s="170" t="s">
        <v>600</v>
      </c>
      <c r="B129" s="223" t="s">
        <v>601</v>
      </c>
      <c r="C129" s="254" t="s">
        <v>600</v>
      </c>
      <c r="D129" s="182">
        <f>F129</f>
        <v>803</v>
      </c>
      <c r="E129" s="182" t="str">
        <f>E126</f>
        <v>X</v>
      </c>
      <c r="F129" s="182">
        <f>'[2]Sheet4'!$N$144</f>
        <v>803</v>
      </c>
      <c r="G129" s="182">
        <f>I129</f>
        <v>116547.3</v>
      </c>
      <c r="H129" s="182" t="str">
        <f>H126</f>
        <v>X</v>
      </c>
      <c r="I129" s="182">
        <v>116547.3</v>
      </c>
      <c r="J129" s="182">
        <f>L129</f>
        <v>0</v>
      </c>
      <c r="K129" s="182" t="str">
        <f>K126</f>
        <v>X</v>
      </c>
      <c r="L129" s="182">
        <v>0</v>
      </c>
      <c r="M129" s="249"/>
      <c r="N129" s="249"/>
      <c r="O129" s="249"/>
      <c r="P129" s="182">
        <f>R129</f>
        <v>0</v>
      </c>
      <c r="Q129" s="182" t="str">
        <f>Q126</f>
        <v>X</v>
      </c>
      <c r="R129" s="182">
        <v>0</v>
      </c>
      <c r="S129" s="182">
        <f>U129</f>
        <v>0</v>
      </c>
      <c r="T129" s="182" t="str">
        <f>T126</f>
        <v>X</v>
      </c>
      <c r="U129" s="182">
        <v>0</v>
      </c>
      <c r="V129" s="255"/>
    </row>
    <row r="130" spans="1:22" s="247" customFormat="1" ht="12.75" customHeight="1">
      <c r="A130" s="170" t="s">
        <v>602</v>
      </c>
      <c r="B130" s="223" t="s">
        <v>603</v>
      </c>
      <c r="C130" s="254" t="s">
        <v>602</v>
      </c>
      <c r="D130" s="182">
        <f>F130</f>
        <v>1006</v>
      </c>
      <c r="E130" s="182" t="str">
        <f>E129</f>
        <v>X</v>
      </c>
      <c r="F130" s="182">
        <f>'[2]Sheet4'!$N$145</f>
        <v>1006</v>
      </c>
      <c r="G130" s="182">
        <f>I130</f>
        <v>5940</v>
      </c>
      <c r="H130" s="182" t="str">
        <f>H129</f>
        <v>X</v>
      </c>
      <c r="I130" s="182">
        <v>5940</v>
      </c>
      <c r="J130" s="182">
        <f>L130</f>
        <v>0</v>
      </c>
      <c r="K130" s="182" t="str">
        <f>K129</f>
        <v>X</v>
      </c>
      <c r="L130" s="182">
        <v>0</v>
      </c>
      <c r="M130" s="249"/>
      <c r="N130" s="249"/>
      <c r="O130" s="249"/>
      <c r="P130" s="182">
        <f>R130</f>
        <v>0</v>
      </c>
      <c r="Q130" s="182" t="str">
        <f>Q129</f>
        <v>X</v>
      </c>
      <c r="R130" s="182">
        <v>0</v>
      </c>
      <c r="S130" s="182">
        <f>U130</f>
        <v>0</v>
      </c>
      <c r="T130" s="182" t="str">
        <f>T129</f>
        <v>X</v>
      </c>
      <c r="U130" s="182">
        <v>0</v>
      </c>
      <c r="V130" s="255"/>
    </row>
    <row r="131" spans="1:22" s="247" customFormat="1" ht="12.75" customHeight="1">
      <c r="A131" s="170" t="s">
        <v>604</v>
      </c>
      <c r="B131" s="223" t="s">
        <v>605</v>
      </c>
      <c r="C131" s="254" t="s">
        <v>606</v>
      </c>
      <c r="D131" s="182">
        <f>F131</f>
        <v>9554.86</v>
      </c>
      <c r="E131" s="182" t="str">
        <f>E129</f>
        <v>X</v>
      </c>
      <c r="F131" s="182">
        <f>'[2]Sheet4'!$N$146</f>
        <v>9554.86</v>
      </c>
      <c r="G131" s="182">
        <f>I131</f>
        <v>6436</v>
      </c>
      <c r="H131" s="182" t="str">
        <f>H129</f>
        <v>X</v>
      </c>
      <c r="I131" s="182">
        <v>6436</v>
      </c>
      <c r="J131" s="182">
        <f>L131</f>
        <v>27500</v>
      </c>
      <c r="K131" s="182" t="str">
        <f>K129</f>
        <v>X</v>
      </c>
      <c r="L131" s="182">
        <f>ԿԾ!F64</f>
        <v>27500</v>
      </c>
      <c r="M131" s="249"/>
      <c r="N131" s="249"/>
      <c r="O131" s="249"/>
      <c r="P131" s="182">
        <f>R131</f>
        <v>27500</v>
      </c>
      <c r="Q131" s="182" t="str">
        <f>Q129</f>
        <v>X</v>
      </c>
      <c r="R131" s="182">
        <f>ԿԾ!F70</f>
        <v>27500</v>
      </c>
      <c r="S131" s="182">
        <f>U131</f>
        <v>0</v>
      </c>
      <c r="T131" s="182" t="str">
        <f>T129</f>
        <v>X</v>
      </c>
      <c r="U131" s="182">
        <f>ԿԾ!I70</f>
        <v>0</v>
      </c>
      <c r="V131" s="255"/>
    </row>
    <row r="132" spans="1:22" s="253" customFormat="1" ht="19.5" customHeight="1">
      <c r="A132" s="250" t="s">
        <v>607</v>
      </c>
      <c r="B132" s="256" t="s">
        <v>608</v>
      </c>
      <c r="C132" s="251" t="s">
        <v>450</v>
      </c>
      <c r="D132" s="155">
        <f>F132</f>
        <v>3666.044</v>
      </c>
      <c r="E132" s="155" t="str">
        <f>E134</f>
        <v>X</v>
      </c>
      <c r="F132" s="155">
        <f>F134+F135+F136+F137</f>
        <v>3666.044</v>
      </c>
      <c r="G132" s="155">
        <f>I132</f>
        <v>5124</v>
      </c>
      <c r="H132" s="155" t="str">
        <f>H134</f>
        <v>X</v>
      </c>
      <c r="I132" s="155">
        <f>I134+I135+I136+I137</f>
        <v>5124</v>
      </c>
      <c r="J132" s="155">
        <f>L132</f>
        <v>0</v>
      </c>
      <c r="K132" s="155" t="str">
        <f>K134</f>
        <v>X</v>
      </c>
      <c r="L132" s="155">
        <f>L134+L135+L136+L137</f>
        <v>0</v>
      </c>
      <c r="M132" s="155"/>
      <c r="N132" s="155"/>
      <c r="O132" s="155"/>
      <c r="P132" s="155">
        <f>R132</f>
        <v>0</v>
      </c>
      <c r="Q132" s="155" t="str">
        <f>Q134</f>
        <v>X</v>
      </c>
      <c r="R132" s="155">
        <f>R134+R135+R136+R137</f>
        <v>0</v>
      </c>
      <c r="S132" s="155">
        <f>U132</f>
        <v>0</v>
      </c>
      <c r="T132" s="155" t="str">
        <f>T134</f>
        <v>X</v>
      </c>
      <c r="U132" s="155">
        <f>U134+U135+U136+U137</f>
        <v>0</v>
      </c>
      <c r="V132" s="252"/>
    </row>
    <row r="133" spans="1:22" s="247" customFormat="1" ht="14.25" customHeight="1">
      <c r="A133" s="170"/>
      <c r="B133" s="223" t="s">
        <v>273</v>
      </c>
      <c r="C133" s="254"/>
      <c r="D133" s="182"/>
      <c r="E133" s="182"/>
      <c r="F133" s="182"/>
      <c r="G133" s="170"/>
      <c r="H133" s="170"/>
      <c r="I133" s="170"/>
      <c r="J133" s="170"/>
      <c r="K133" s="170"/>
      <c r="L133" s="170"/>
      <c r="M133" s="165"/>
      <c r="N133" s="165"/>
      <c r="O133" s="165"/>
      <c r="P133" s="170"/>
      <c r="Q133" s="170"/>
      <c r="R133" s="170"/>
      <c r="S133" s="170"/>
      <c r="T133" s="170"/>
      <c r="U133" s="170"/>
      <c r="V133" s="255"/>
    </row>
    <row r="134" spans="1:22" s="247" customFormat="1" ht="14.25" customHeight="1">
      <c r="A134" s="264">
        <v>5131</v>
      </c>
      <c r="B134" s="280" t="s">
        <v>6</v>
      </c>
      <c r="C134" s="281" t="s">
        <v>7</v>
      </c>
      <c r="D134" s="182">
        <f>F134</f>
        <v>0</v>
      </c>
      <c r="E134" s="182" t="str">
        <f>E131</f>
        <v>X</v>
      </c>
      <c r="F134" s="182">
        <f>'[2]Sheet4'!$N$148</f>
        <v>0</v>
      </c>
      <c r="G134" s="182">
        <f>I134</f>
        <v>2000</v>
      </c>
      <c r="H134" s="182" t="str">
        <f>H131</f>
        <v>X</v>
      </c>
      <c r="I134" s="182">
        <v>2000</v>
      </c>
      <c r="J134" s="182">
        <f>L134</f>
        <v>0</v>
      </c>
      <c r="K134" s="182" t="str">
        <f>K131</f>
        <v>X</v>
      </c>
      <c r="L134" s="182">
        <v>0</v>
      </c>
      <c r="M134" s="249"/>
      <c r="N134" s="249"/>
      <c r="O134" s="249"/>
      <c r="P134" s="182">
        <f>R134</f>
        <v>0</v>
      </c>
      <c r="Q134" s="182" t="str">
        <f>Q131</f>
        <v>X</v>
      </c>
      <c r="R134" s="182">
        <v>0</v>
      </c>
      <c r="S134" s="182">
        <f>U134</f>
        <v>0</v>
      </c>
      <c r="T134" s="182" t="str">
        <f>T131</f>
        <v>X</v>
      </c>
      <c r="U134" s="182">
        <v>0</v>
      </c>
      <c r="V134" s="255"/>
    </row>
    <row r="135" spans="1:22" s="247" customFormat="1" ht="12.75" customHeight="1">
      <c r="A135" s="170" t="s">
        <v>609</v>
      </c>
      <c r="B135" s="223" t="s">
        <v>610</v>
      </c>
      <c r="C135" s="254" t="s">
        <v>609</v>
      </c>
      <c r="D135" s="182">
        <f>F135</f>
        <v>999.8</v>
      </c>
      <c r="E135" s="182" t="str">
        <f>E134</f>
        <v>X</v>
      </c>
      <c r="F135" s="182">
        <f>'[2]Sheet4'!$N$149</f>
        <v>999.8</v>
      </c>
      <c r="G135" s="182">
        <f>I135</f>
        <v>124</v>
      </c>
      <c r="H135" s="182" t="str">
        <f>H134</f>
        <v>X</v>
      </c>
      <c r="I135" s="182">
        <v>124</v>
      </c>
      <c r="J135" s="182">
        <f>L135</f>
        <v>0</v>
      </c>
      <c r="K135" s="182" t="str">
        <f>K134</f>
        <v>X</v>
      </c>
      <c r="L135" s="182">
        <v>0</v>
      </c>
      <c r="M135" s="249"/>
      <c r="N135" s="249"/>
      <c r="O135" s="249"/>
      <c r="P135" s="182">
        <f>R135</f>
        <v>0</v>
      </c>
      <c r="Q135" s="182" t="str">
        <f>Q134</f>
        <v>X</v>
      </c>
      <c r="R135" s="182">
        <v>0</v>
      </c>
      <c r="S135" s="182">
        <f>U135</f>
        <v>0</v>
      </c>
      <c r="T135" s="182" t="str">
        <f>T134</f>
        <v>X</v>
      </c>
      <c r="U135" s="182">
        <v>0</v>
      </c>
      <c r="V135" s="255"/>
    </row>
    <row r="136" spans="1:22" s="247" customFormat="1" ht="12.75" customHeight="1">
      <c r="A136" s="264">
        <v>5133</v>
      </c>
      <c r="B136" s="280" t="s">
        <v>8</v>
      </c>
      <c r="C136" s="281" t="s">
        <v>9</v>
      </c>
      <c r="D136" s="182">
        <f>F136</f>
        <v>0</v>
      </c>
      <c r="E136" s="182" t="str">
        <f>E135</f>
        <v>X</v>
      </c>
      <c r="F136" s="182">
        <f>'[2]Sheet4'!$N$150</f>
        <v>0</v>
      </c>
      <c r="G136" s="182">
        <f>I136</f>
        <v>0</v>
      </c>
      <c r="H136" s="182" t="str">
        <f>H135</f>
        <v>X</v>
      </c>
      <c r="I136" s="182">
        <f>'[2]Sheet4'!$N$150</f>
        <v>0</v>
      </c>
      <c r="J136" s="182">
        <f>L136</f>
        <v>0</v>
      </c>
      <c r="K136" s="182" t="str">
        <f>K135</f>
        <v>X</v>
      </c>
      <c r="L136" s="182">
        <f>'[2]Sheet4'!$N$150</f>
        <v>0</v>
      </c>
      <c r="M136" s="249"/>
      <c r="N136" s="249"/>
      <c r="O136" s="249"/>
      <c r="P136" s="182">
        <f>R136</f>
        <v>0</v>
      </c>
      <c r="Q136" s="182" t="str">
        <f>Q135</f>
        <v>X</v>
      </c>
      <c r="R136" s="182">
        <f>'[2]Sheet4'!$N$150</f>
        <v>0</v>
      </c>
      <c r="S136" s="182">
        <f>U136</f>
        <v>0</v>
      </c>
      <c r="T136" s="182" t="str">
        <f>T135</f>
        <v>X</v>
      </c>
      <c r="U136" s="182">
        <f>'[2]Sheet4'!$N$150</f>
        <v>0</v>
      </c>
      <c r="V136" s="255"/>
    </row>
    <row r="137" spans="1:22" s="247" customFormat="1" ht="12.75" customHeight="1">
      <c r="A137" s="170" t="s">
        <v>611</v>
      </c>
      <c r="B137" s="223" t="s">
        <v>612</v>
      </c>
      <c r="C137" s="254" t="s">
        <v>611</v>
      </c>
      <c r="D137" s="182">
        <f>F137</f>
        <v>2666.244</v>
      </c>
      <c r="E137" s="182" t="str">
        <f>E136</f>
        <v>X</v>
      </c>
      <c r="F137" s="182">
        <f>'[2]Sheet4'!$N$151</f>
        <v>2666.244</v>
      </c>
      <c r="G137" s="182">
        <f>I137</f>
        <v>3000</v>
      </c>
      <c r="H137" s="182" t="str">
        <f>H136</f>
        <v>X</v>
      </c>
      <c r="I137" s="182">
        <v>3000</v>
      </c>
      <c r="J137" s="182">
        <f>L137</f>
        <v>0</v>
      </c>
      <c r="K137" s="182" t="str">
        <f>K136</f>
        <v>X</v>
      </c>
      <c r="L137" s="182">
        <v>0</v>
      </c>
      <c r="M137" s="249"/>
      <c r="N137" s="249"/>
      <c r="O137" s="249"/>
      <c r="P137" s="182">
        <f>R137</f>
        <v>0</v>
      </c>
      <c r="Q137" s="182" t="str">
        <f>Q136</f>
        <v>X</v>
      </c>
      <c r="R137" s="182">
        <v>0</v>
      </c>
      <c r="S137" s="182">
        <f>U137</f>
        <v>0</v>
      </c>
      <c r="T137" s="182" t="str">
        <f>T136</f>
        <v>X</v>
      </c>
      <c r="U137" s="182">
        <v>0</v>
      </c>
      <c r="V137" s="255"/>
    </row>
    <row r="138" spans="1:22" s="263" customFormat="1" ht="24" customHeight="1">
      <c r="A138" s="259">
        <v>5400</v>
      </c>
      <c r="B138" s="260" t="s">
        <v>809</v>
      </c>
      <c r="C138" s="261"/>
      <c r="D138" s="155">
        <f>SUM(D139:D142)</f>
        <v>0</v>
      </c>
      <c r="E138" s="155" t="s">
        <v>55</v>
      </c>
      <c r="F138" s="155">
        <f>SUM(F139:F142)</f>
        <v>0</v>
      </c>
      <c r="G138" s="155">
        <f>SUM(G139:G142)</f>
        <v>2000</v>
      </c>
      <c r="H138" s="155" t="s">
        <v>55</v>
      </c>
      <c r="I138" s="155">
        <f>SUM(I139:I142)</f>
        <v>2000</v>
      </c>
      <c r="J138" s="155">
        <f>SUM(J139:J142)</f>
        <v>0</v>
      </c>
      <c r="K138" s="155" t="s">
        <v>55</v>
      </c>
      <c r="L138" s="155">
        <f>SUM(L139:L142)</f>
        <v>0</v>
      </c>
      <c r="M138" s="155"/>
      <c r="N138" s="155"/>
      <c r="O138" s="155"/>
      <c r="P138" s="155">
        <f>SUM(P139:P142)</f>
        <v>0</v>
      </c>
      <c r="Q138" s="155" t="s">
        <v>55</v>
      </c>
      <c r="R138" s="155">
        <f>SUM(R139:R142)</f>
        <v>0</v>
      </c>
      <c r="S138" s="155">
        <f>SUM(S139:S142)</f>
        <v>0</v>
      </c>
      <c r="T138" s="155" t="s">
        <v>55</v>
      </c>
      <c r="U138" s="155">
        <f>SUM(U139:U142)</f>
        <v>0</v>
      </c>
      <c r="V138" s="262"/>
    </row>
    <row r="139" spans="1:22" s="263" customFormat="1" ht="13.5" customHeight="1">
      <c r="A139" s="264">
        <v>5411</v>
      </c>
      <c r="B139" s="280" t="s">
        <v>810</v>
      </c>
      <c r="C139" s="264" t="s">
        <v>811</v>
      </c>
      <c r="D139" s="182">
        <f>F139</f>
        <v>0</v>
      </c>
      <c r="E139" s="182" t="str">
        <f>E136</f>
        <v>X</v>
      </c>
      <c r="F139" s="182">
        <f>'[2]Sheet4'!$N$148</f>
        <v>0</v>
      </c>
      <c r="G139" s="182">
        <f>I139</f>
        <v>2000</v>
      </c>
      <c r="H139" s="182" t="str">
        <f>H136</f>
        <v>X</v>
      </c>
      <c r="I139" s="182">
        <v>2000</v>
      </c>
      <c r="J139" s="182">
        <f>L139</f>
        <v>0</v>
      </c>
      <c r="K139" s="182" t="str">
        <f>K136</f>
        <v>X</v>
      </c>
      <c r="L139" s="182">
        <v>0</v>
      </c>
      <c r="M139" s="249"/>
      <c r="N139" s="249"/>
      <c r="O139" s="249"/>
      <c r="P139" s="182">
        <f>R139</f>
        <v>0</v>
      </c>
      <c r="Q139" s="182" t="str">
        <f>Q136</f>
        <v>X</v>
      </c>
      <c r="R139" s="182">
        <v>0</v>
      </c>
      <c r="S139" s="182">
        <f>U139</f>
        <v>0</v>
      </c>
      <c r="T139" s="182" t="str">
        <f>T136</f>
        <v>X</v>
      </c>
      <c r="U139" s="182">
        <v>0</v>
      </c>
      <c r="V139" s="262"/>
    </row>
    <row r="140" spans="1:22" s="263" customFormat="1" ht="13.5" customHeight="1">
      <c r="A140" s="264">
        <v>5421</v>
      </c>
      <c r="B140" s="280" t="s">
        <v>812</v>
      </c>
      <c r="C140" s="264" t="s">
        <v>813</v>
      </c>
      <c r="D140" s="182">
        <f>F140</f>
        <v>0</v>
      </c>
      <c r="E140" s="182" t="str">
        <f>E137</f>
        <v>X</v>
      </c>
      <c r="F140" s="182">
        <f>'[2]Sheet4'!$N$148</f>
        <v>0</v>
      </c>
      <c r="G140" s="182">
        <f>I140</f>
        <v>0</v>
      </c>
      <c r="H140" s="182" t="str">
        <f>H137</f>
        <v>X</v>
      </c>
      <c r="I140" s="182">
        <f>'[2]Sheet4'!$N$148</f>
        <v>0</v>
      </c>
      <c r="J140" s="182">
        <f>L140</f>
        <v>0</v>
      </c>
      <c r="K140" s="182" t="str">
        <f>K137</f>
        <v>X</v>
      </c>
      <c r="L140" s="182">
        <f>'[2]Sheet4'!$N$148</f>
        <v>0</v>
      </c>
      <c r="M140" s="249"/>
      <c r="N140" s="249"/>
      <c r="O140" s="249"/>
      <c r="P140" s="182">
        <f>R140</f>
        <v>0</v>
      </c>
      <c r="Q140" s="182" t="str">
        <f>Q137</f>
        <v>X</v>
      </c>
      <c r="R140" s="182">
        <f>'[2]Sheet4'!$N$148</f>
        <v>0</v>
      </c>
      <c r="S140" s="182">
        <f>U140</f>
        <v>0</v>
      </c>
      <c r="T140" s="182" t="str">
        <f>T137</f>
        <v>X</v>
      </c>
      <c r="U140" s="182">
        <f>'[2]Sheet4'!$N$148</f>
        <v>0</v>
      </c>
      <c r="V140" s="262"/>
    </row>
    <row r="141" spans="1:22" s="263" customFormat="1" ht="13.5" customHeight="1">
      <c r="A141" s="264">
        <v>5431</v>
      </c>
      <c r="B141" s="280" t="s">
        <v>814</v>
      </c>
      <c r="C141" s="264" t="s">
        <v>815</v>
      </c>
      <c r="D141" s="182">
        <f>F141</f>
        <v>0</v>
      </c>
      <c r="E141" s="182" t="str">
        <f>E138</f>
        <v>X</v>
      </c>
      <c r="F141" s="182">
        <f>'[2]Sheet4'!$N$148</f>
        <v>0</v>
      </c>
      <c r="G141" s="182">
        <f>I141</f>
        <v>0</v>
      </c>
      <c r="H141" s="182" t="str">
        <f>H138</f>
        <v>X</v>
      </c>
      <c r="I141" s="182">
        <f>'[2]Sheet4'!$N$148</f>
        <v>0</v>
      </c>
      <c r="J141" s="182">
        <f>L141</f>
        <v>0</v>
      </c>
      <c r="K141" s="182" t="str">
        <f>K138</f>
        <v>X</v>
      </c>
      <c r="L141" s="182">
        <f>'[2]Sheet4'!$N$148</f>
        <v>0</v>
      </c>
      <c r="M141" s="249"/>
      <c r="N141" s="249"/>
      <c r="O141" s="249"/>
      <c r="P141" s="182">
        <f>R141</f>
        <v>0</v>
      </c>
      <c r="Q141" s="182" t="str">
        <f>Q138</f>
        <v>X</v>
      </c>
      <c r="R141" s="182">
        <f>'[2]Sheet4'!$N$148</f>
        <v>0</v>
      </c>
      <c r="S141" s="182">
        <f>U141</f>
        <v>0</v>
      </c>
      <c r="T141" s="182" t="str">
        <f>T138</f>
        <v>X</v>
      </c>
      <c r="U141" s="182">
        <f>'[2]Sheet4'!$N$148</f>
        <v>0</v>
      </c>
      <c r="V141" s="262"/>
    </row>
    <row r="142" spans="1:22" s="247" customFormat="1" ht="12.75" customHeight="1">
      <c r="A142" s="264">
        <v>5441</v>
      </c>
      <c r="B142" s="280" t="s">
        <v>816</v>
      </c>
      <c r="C142" s="264" t="s">
        <v>817</v>
      </c>
      <c r="D142" s="182">
        <f>F142</f>
        <v>0</v>
      </c>
      <c r="E142" s="182" t="str">
        <f>E139</f>
        <v>X</v>
      </c>
      <c r="F142" s="182">
        <f>'[2]Sheet4'!$N$148</f>
        <v>0</v>
      </c>
      <c r="G142" s="182">
        <f>I142</f>
        <v>0</v>
      </c>
      <c r="H142" s="182" t="str">
        <f>H139</f>
        <v>X</v>
      </c>
      <c r="I142" s="182">
        <f>'[2]Sheet4'!$N$148</f>
        <v>0</v>
      </c>
      <c r="J142" s="182">
        <f>L142</f>
        <v>0</v>
      </c>
      <c r="K142" s="182" t="str">
        <f>K139</f>
        <v>X</v>
      </c>
      <c r="L142" s="182">
        <f>'[2]Sheet4'!$N$148</f>
        <v>0</v>
      </c>
      <c r="M142" s="249"/>
      <c r="N142" s="249"/>
      <c r="O142" s="249"/>
      <c r="P142" s="182">
        <f>R142</f>
        <v>0</v>
      </c>
      <c r="Q142" s="182" t="str">
        <f>Q139</f>
        <v>X</v>
      </c>
      <c r="R142" s="182">
        <f>'[2]Sheet4'!$N$148</f>
        <v>0</v>
      </c>
      <c r="S142" s="182">
        <f>U142</f>
        <v>0</v>
      </c>
      <c r="T142" s="182" t="str">
        <f>T139</f>
        <v>X</v>
      </c>
      <c r="U142" s="182">
        <f>'[2]Sheet4'!$N$148</f>
        <v>0</v>
      </c>
      <c r="V142" s="255"/>
    </row>
    <row r="143" spans="1:22" s="253" customFormat="1" ht="27.75" customHeight="1">
      <c r="A143" s="250" t="s">
        <v>613</v>
      </c>
      <c r="B143" s="256" t="s">
        <v>614</v>
      </c>
      <c r="C143" s="251" t="s">
        <v>450</v>
      </c>
      <c r="D143" s="155">
        <f>D145+D150</f>
        <v>-139106.65699999998</v>
      </c>
      <c r="E143" s="155" t="str">
        <f>E145</f>
        <v>X</v>
      </c>
      <c r="F143" s="155">
        <f>F145+F150</f>
        <v>-139106.65699999998</v>
      </c>
      <c r="G143" s="155">
        <f>G145+G150</f>
        <v>-22165.1</v>
      </c>
      <c r="H143" s="155" t="str">
        <f>H145</f>
        <v>X</v>
      </c>
      <c r="I143" s="155">
        <f>I145+I150</f>
        <v>-22165.1</v>
      </c>
      <c r="J143" s="155">
        <f>J145+J150</f>
        <v>-190384.8</v>
      </c>
      <c r="K143" s="155" t="str">
        <f>K145</f>
        <v>X</v>
      </c>
      <c r="L143" s="155">
        <f>L145+L150</f>
        <v>-190384.8</v>
      </c>
      <c r="M143" s="155"/>
      <c r="N143" s="155"/>
      <c r="O143" s="155"/>
      <c r="P143" s="155">
        <f>P145+P150</f>
        <v>-143250</v>
      </c>
      <c r="Q143" s="155" t="str">
        <f>Q145</f>
        <v>X</v>
      </c>
      <c r="R143" s="155">
        <f>R145+R150</f>
        <v>-143250</v>
      </c>
      <c r="S143" s="155">
        <f>S145+S150</f>
        <v>-129625</v>
      </c>
      <c r="T143" s="155" t="str">
        <f>T145</f>
        <v>X</v>
      </c>
      <c r="U143" s="155">
        <f>U145+U150</f>
        <v>-129625</v>
      </c>
      <c r="V143" s="252"/>
    </row>
    <row r="144" spans="1:22" s="247" customFormat="1" ht="12.75" customHeight="1">
      <c r="A144" s="170"/>
      <c r="B144" s="223" t="s">
        <v>77</v>
      </c>
      <c r="C144" s="254"/>
      <c r="D144" s="182"/>
      <c r="E144" s="182"/>
      <c r="F144" s="182"/>
      <c r="G144" s="182"/>
      <c r="H144" s="182"/>
      <c r="I144" s="182"/>
      <c r="J144" s="182"/>
      <c r="K144" s="182"/>
      <c r="L144" s="182"/>
      <c r="M144" s="165"/>
      <c r="N144" s="165"/>
      <c r="O144" s="165"/>
      <c r="P144" s="182"/>
      <c r="Q144" s="182"/>
      <c r="R144" s="182"/>
      <c r="S144" s="182"/>
      <c r="T144" s="182"/>
      <c r="U144" s="182"/>
      <c r="V144" s="255"/>
    </row>
    <row r="145" spans="1:22" s="253" customFormat="1" ht="27.75" customHeight="1">
      <c r="A145" s="250" t="s">
        <v>615</v>
      </c>
      <c r="B145" s="256" t="s">
        <v>616</v>
      </c>
      <c r="C145" s="251" t="s">
        <v>450</v>
      </c>
      <c r="D145" s="155">
        <f>F145</f>
        <v>-1265.3</v>
      </c>
      <c r="E145" s="155" t="str">
        <f>E132</f>
        <v>X</v>
      </c>
      <c r="F145" s="155">
        <f>F147+F148+F149</f>
        <v>-1265.3</v>
      </c>
      <c r="G145" s="155">
        <f>I145</f>
        <v>0</v>
      </c>
      <c r="H145" s="155" t="str">
        <f>H132</f>
        <v>X</v>
      </c>
      <c r="I145" s="155">
        <f>I147+I148+I149</f>
        <v>0</v>
      </c>
      <c r="J145" s="155">
        <f>L145</f>
        <v>0</v>
      </c>
      <c r="K145" s="155" t="str">
        <f>K132</f>
        <v>X</v>
      </c>
      <c r="L145" s="155">
        <f>L147+L148+L149</f>
        <v>0</v>
      </c>
      <c r="M145" s="155"/>
      <c r="N145" s="155"/>
      <c r="O145" s="155"/>
      <c r="P145" s="155">
        <f>R145</f>
        <v>0</v>
      </c>
      <c r="Q145" s="155" t="str">
        <f>Q132</f>
        <v>X</v>
      </c>
      <c r="R145" s="155">
        <f>R147+R148+R149</f>
        <v>0</v>
      </c>
      <c r="S145" s="155">
        <f>U145</f>
        <v>0</v>
      </c>
      <c r="T145" s="155" t="str">
        <f>T132</f>
        <v>X</v>
      </c>
      <c r="U145" s="155">
        <f>U147+U148+U149</f>
        <v>0</v>
      </c>
      <c r="V145" s="252"/>
    </row>
    <row r="146" spans="1:22" s="247" customFormat="1" ht="12.75" customHeight="1">
      <c r="A146" s="170"/>
      <c r="B146" s="223" t="s">
        <v>77</v>
      </c>
      <c r="C146" s="254"/>
      <c r="D146" s="182"/>
      <c r="E146" s="182"/>
      <c r="F146" s="182"/>
      <c r="G146" s="170"/>
      <c r="H146" s="170"/>
      <c r="I146" s="170"/>
      <c r="J146" s="170"/>
      <c r="K146" s="170"/>
      <c r="L146" s="170"/>
      <c r="M146" s="249"/>
      <c r="N146" s="249"/>
      <c r="O146" s="249"/>
      <c r="P146" s="170"/>
      <c r="Q146" s="170"/>
      <c r="R146" s="170"/>
      <c r="S146" s="170"/>
      <c r="T146" s="170"/>
      <c r="U146" s="170"/>
      <c r="V146" s="255"/>
    </row>
    <row r="147" spans="1:22" s="247" customFormat="1" ht="12.75" customHeight="1">
      <c r="A147" s="170" t="s">
        <v>617</v>
      </c>
      <c r="B147" s="223" t="s">
        <v>618</v>
      </c>
      <c r="C147" s="254" t="s">
        <v>619</v>
      </c>
      <c r="D147" s="182">
        <f>F147</f>
        <v>0</v>
      </c>
      <c r="E147" s="182" t="str">
        <f>E137</f>
        <v>X</v>
      </c>
      <c r="F147" s="182">
        <f>'[1]Лист4'!$L$204</f>
        <v>0</v>
      </c>
      <c r="G147" s="182">
        <f>I147</f>
        <v>0</v>
      </c>
      <c r="H147" s="182" t="str">
        <f>H137</f>
        <v>X</v>
      </c>
      <c r="I147" s="182">
        <f>'[1]Лист4'!$L$204</f>
        <v>0</v>
      </c>
      <c r="J147" s="182">
        <f>L147</f>
        <v>0</v>
      </c>
      <c r="K147" s="182" t="str">
        <f>K137</f>
        <v>X</v>
      </c>
      <c r="L147" s="182">
        <f>'[1]Лист4'!$L$204</f>
        <v>0</v>
      </c>
      <c r="M147" s="249"/>
      <c r="N147" s="249"/>
      <c r="O147" s="249"/>
      <c r="P147" s="182">
        <f>R147</f>
        <v>0</v>
      </c>
      <c r="Q147" s="182" t="str">
        <f>Q137</f>
        <v>X</v>
      </c>
      <c r="R147" s="182">
        <f>'[1]Лист4'!$L$204</f>
        <v>0</v>
      </c>
      <c r="S147" s="182">
        <f>U147</f>
        <v>0</v>
      </c>
      <c r="T147" s="182" t="str">
        <f>T137</f>
        <v>X</v>
      </c>
      <c r="U147" s="182">
        <f>'[1]Лист4'!$L$204</f>
        <v>0</v>
      </c>
      <c r="V147" s="255"/>
    </row>
    <row r="148" spans="1:22" s="247" customFormat="1" ht="12.75" customHeight="1">
      <c r="A148" s="170" t="s">
        <v>620</v>
      </c>
      <c r="B148" s="223" t="s">
        <v>621</v>
      </c>
      <c r="C148" s="254" t="s">
        <v>622</v>
      </c>
      <c r="D148" s="182">
        <f>F148</f>
        <v>0</v>
      </c>
      <c r="E148" s="182" t="str">
        <f>E147</f>
        <v>X</v>
      </c>
      <c r="F148" s="182">
        <f>'[1]Лист4'!$L$205</f>
        <v>0</v>
      </c>
      <c r="G148" s="182">
        <f>I148</f>
        <v>0</v>
      </c>
      <c r="H148" s="182" t="str">
        <f>H147</f>
        <v>X</v>
      </c>
      <c r="I148" s="182">
        <f>'[1]Лист4'!$L$205</f>
        <v>0</v>
      </c>
      <c r="J148" s="182">
        <f>L148</f>
        <v>0</v>
      </c>
      <c r="K148" s="182" t="str">
        <f>K147</f>
        <v>X</v>
      </c>
      <c r="L148" s="182">
        <f>'[1]Лист4'!$L$205</f>
        <v>0</v>
      </c>
      <c r="M148" s="249"/>
      <c r="N148" s="249"/>
      <c r="O148" s="249"/>
      <c r="P148" s="182">
        <f>R148</f>
        <v>0</v>
      </c>
      <c r="Q148" s="182" t="str">
        <f>Q147</f>
        <v>X</v>
      </c>
      <c r="R148" s="182">
        <f>'[1]Лист4'!$L$205</f>
        <v>0</v>
      </c>
      <c r="S148" s="182">
        <f>U148</f>
        <v>0</v>
      </c>
      <c r="T148" s="182" t="str">
        <f>T147</f>
        <v>X</v>
      </c>
      <c r="U148" s="182">
        <f>'[1]Лист4'!$L$205</f>
        <v>0</v>
      </c>
      <c r="V148" s="255"/>
    </row>
    <row r="149" spans="1:22" s="247" customFormat="1" ht="12.75" customHeight="1">
      <c r="A149" s="285">
        <v>6130</v>
      </c>
      <c r="B149" s="286" t="s">
        <v>10</v>
      </c>
      <c r="C149" s="267" t="s">
        <v>11</v>
      </c>
      <c r="D149" s="182">
        <f>F149</f>
        <v>-1265.3</v>
      </c>
      <c r="E149" s="182" t="str">
        <f>E148</f>
        <v>X</v>
      </c>
      <c r="F149" s="182">
        <f>'[2]Sheet4'!$N$168</f>
        <v>-1265.3</v>
      </c>
      <c r="G149" s="182">
        <f>I149</f>
        <v>0</v>
      </c>
      <c r="H149" s="182" t="str">
        <f>H148</f>
        <v>X</v>
      </c>
      <c r="I149" s="182">
        <v>0</v>
      </c>
      <c r="J149" s="182">
        <f>L149</f>
        <v>0</v>
      </c>
      <c r="K149" s="182" t="str">
        <f>K148</f>
        <v>X</v>
      </c>
      <c r="L149" s="182">
        <v>0</v>
      </c>
      <c r="M149" s="249"/>
      <c r="N149" s="249"/>
      <c r="O149" s="249"/>
      <c r="P149" s="182">
        <f>R149</f>
        <v>0</v>
      </c>
      <c r="Q149" s="182" t="str">
        <f>Q148</f>
        <v>X</v>
      </c>
      <c r="R149" s="182">
        <v>0</v>
      </c>
      <c r="S149" s="182">
        <f>U149</f>
        <v>0</v>
      </c>
      <c r="T149" s="182" t="str">
        <f>T148</f>
        <v>X</v>
      </c>
      <c r="U149" s="182">
        <v>0</v>
      </c>
      <c r="V149" s="255"/>
    </row>
    <row r="150" spans="1:22" s="253" customFormat="1" ht="27.75" customHeight="1">
      <c r="A150" s="250" t="s">
        <v>623</v>
      </c>
      <c r="B150" s="256" t="s">
        <v>624</v>
      </c>
      <c r="C150" s="251" t="s">
        <v>450</v>
      </c>
      <c r="D150" s="155">
        <f>D152</f>
        <v>-137841.357</v>
      </c>
      <c r="E150" s="155">
        <f>E153</f>
        <v>0</v>
      </c>
      <c r="F150" s="155">
        <f>F152</f>
        <v>-137841.357</v>
      </c>
      <c r="G150" s="155">
        <f>G152</f>
        <v>-22165.1</v>
      </c>
      <c r="H150" s="155">
        <f>H153</f>
        <v>0</v>
      </c>
      <c r="I150" s="155">
        <f>I152</f>
        <v>-22165.1</v>
      </c>
      <c r="J150" s="155">
        <f>J152</f>
        <v>-190384.8</v>
      </c>
      <c r="K150" s="155">
        <f>K153</f>
        <v>0</v>
      </c>
      <c r="L150" s="155">
        <f>L152</f>
        <v>-190384.8</v>
      </c>
      <c r="M150" s="155"/>
      <c r="N150" s="155"/>
      <c r="O150" s="155"/>
      <c r="P150" s="155">
        <f>P152</f>
        <v>-143250</v>
      </c>
      <c r="Q150" s="155">
        <f>Q153</f>
        <v>0</v>
      </c>
      <c r="R150" s="155">
        <f>R152</f>
        <v>-143250</v>
      </c>
      <c r="S150" s="155">
        <f>S152</f>
        <v>-129625</v>
      </c>
      <c r="T150" s="155">
        <f>T153</f>
        <v>0</v>
      </c>
      <c r="U150" s="155">
        <f>U152</f>
        <v>-129625</v>
      </c>
      <c r="V150" s="252"/>
    </row>
    <row r="151" spans="1:22" s="247" customFormat="1" ht="12.75" customHeight="1">
      <c r="A151" s="170"/>
      <c r="B151" s="223" t="s">
        <v>77</v>
      </c>
      <c r="C151" s="254"/>
      <c r="D151" s="182"/>
      <c r="E151" s="182"/>
      <c r="F151" s="182"/>
      <c r="G151" s="170"/>
      <c r="H151" s="170"/>
      <c r="I151" s="170"/>
      <c r="J151" s="170"/>
      <c r="K151" s="170"/>
      <c r="L151" s="170"/>
      <c r="M151" s="165"/>
      <c r="N151" s="165"/>
      <c r="O151" s="165"/>
      <c r="P151" s="170"/>
      <c r="Q151" s="170"/>
      <c r="R151" s="170"/>
      <c r="S151" s="170"/>
      <c r="T151" s="170"/>
      <c r="U151" s="170"/>
      <c r="V151" s="255"/>
    </row>
    <row r="152" spans="1:22" s="247" customFormat="1" ht="12.75" customHeight="1">
      <c r="A152" s="170" t="s">
        <v>625</v>
      </c>
      <c r="B152" s="223" t="s">
        <v>626</v>
      </c>
      <c r="C152" s="254" t="s">
        <v>627</v>
      </c>
      <c r="D152" s="182">
        <f>F152</f>
        <v>-137841.357</v>
      </c>
      <c r="E152" s="182" t="str">
        <f>E149</f>
        <v>X</v>
      </c>
      <c r="F152" s="182">
        <f>'[2]Sheet4'!$N$180</f>
        <v>-137841.357</v>
      </c>
      <c r="G152" s="182">
        <f>I152</f>
        <v>-22165.1</v>
      </c>
      <c r="H152" s="182" t="str">
        <f>H149</f>
        <v>X</v>
      </c>
      <c r="I152" s="182">
        <v>-22165.1</v>
      </c>
      <c r="J152" s="182">
        <f>L152</f>
        <v>-190384.8</v>
      </c>
      <c r="K152" s="182" t="str">
        <f>K149</f>
        <v>X</v>
      </c>
      <c r="L152" s="182">
        <f>4!N61</f>
        <v>-190384.8</v>
      </c>
      <c r="M152" s="249"/>
      <c r="N152" s="249"/>
      <c r="O152" s="249"/>
      <c r="P152" s="182">
        <f>R152</f>
        <v>-143250</v>
      </c>
      <c r="Q152" s="182" t="str">
        <f>Q149</f>
        <v>X</v>
      </c>
      <c r="R152" s="182">
        <f>4!T61</f>
        <v>-143250</v>
      </c>
      <c r="S152" s="182">
        <f>U152</f>
        <v>-129625</v>
      </c>
      <c r="T152" s="182" t="str">
        <f>T149</f>
        <v>X</v>
      </c>
      <c r="U152" s="182">
        <f>4!W61</f>
        <v>-129625</v>
      </c>
      <c r="V152" s="255"/>
    </row>
    <row r="153" spans="1:23" s="247" customFormat="1" ht="10.5">
      <c r="A153" s="224"/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</row>
    <row r="154" spans="1:21" s="247" customFormat="1" ht="10.5">
      <c r="A154" s="224"/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</row>
    <row r="155" spans="1:21" s="247" customFormat="1" ht="10.5">
      <c r="A155" s="224"/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</row>
    <row r="156" spans="1:21" s="247" customFormat="1" ht="10.5">
      <c r="A156" s="224"/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</row>
    <row r="157" spans="1:21" s="247" customFormat="1" ht="10.5">
      <c r="A157" s="224"/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</row>
    <row r="158" spans="1:21" s="247" customFormat="1" ht="10.5">
      <c r="A158" s="224"/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</row>
    <row r="159" spans="1:21" s="247" customFormat="1" ht="10.5">
      <c r="A159" s="224"/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</row>
    <row r="160" spans="1:21" s="247" customFormat="1" ht="10.5">
      <c r="A160" s="224"/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</row>
    <row r="161" spans="1:21" s="247" customFormat="1" ht="10.5">
      <c r="A161" s="224"/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</row>
    <row r="162" spans="1:21" s="247" customFormat="1" ht="10.5">
      <c r="A162" s="224"/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</row>
    <row r="163" spans="1:21" s="247" customFormat="1" ht="10.5">
      <c r="A163" s="224"/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</row>
    <row r="164" spans="1:21" s="247" customFormat="1" ht="10.5">
      <c r="A164" s="224"/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</row>
    <row r="165" spans="1:21" s="247" customFormat="1" ht="10.5">
      <c r="A165" s="224"/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</row>
    <row r="166" spans="1:21" s="247" customFormat="1" ht="10.5">
      <c r="A166" s="224"/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</row>
    <row r="167" spans="1:21" s="247" customFormat="1" ht="10.5">
      <c r="A167" s="224"/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</row>
    <row r="168" spans="1:21" s="247" customFormat="1" ht="10.5">
      <c r="A168" s="224"/>
      <c r="B168" s="246"/>
      <c r="C168" s="224"/>
      <c r="D168" s="224"/>
      <c r="E168" s="224"/>
      <c r="F168" s="224"/>
      <c r="G168" s="224"/>
      <c r="H168" s="224"/>
      <c r="I168" s="224"/>
      <c r="J168" s="198"/>
      <c r="K168" s="198"/>
      <c r="L168" s="198"/>
      <c r="M168" s="198"/>
      <c r="N168" s="198"/>
      <c r="O168" s="198"/>
      <c r="P168" s="198"/>
      <c r="Q168" s="198"/>
      <c r="R168" s="198"/>
      <c r="S168" s="198"/>
      <c r="T168" s="198"/>
      <c r="U168" s="198"/>
    </row>
    <row r="169" spans="1:21" s="247" customFormat="1" ht="10.5">
      <c r="A169" s="224"/>
      <c r="B169" s="246"/>
      <c r="C169" s="224"/>
      <c r="D169" s="224"/>
      <c r="E169" s="224"/>
      <c r="F169" s="224"/>
      <c r="G169" s="224"/>
      <c r="H169" s="224"/>
      <c r="I169" s="224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</row>
    <row r="170" spans="1:21" s="247" customFormat="1" ht="10.5">
      <c r="A170" s="224"/>
      <c r="B170" s="246"/>
      <c r="C170" s="224"/>
      <c r="D170" s="224"/>
      <c r="E170" s="224"/>
      <c r="F170" s="224"/>
      <c r="G170" s="224"/>
      <c r="H170" s="224"/>
      <c r="I170" s="224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</row>
    <row r="171" spans="1:21" s="247" customFormat="1" ht="10.5">
      <c r="A171" s="224"/>
      <c r="B171" s="246"/>
      <c r="C171" s="224"/>
      <c r="D171" s="224"/>
      <c r="E171" s="224"/>
      <c r="F171" s="224"/>
      <c r="G171" s="224"/>
      <c r="H171" s="224"/>
      <c r="I171" s="224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</row>
    <row r="172" spans="1:21" s="247" customFormat="1" ht="10.5">
      <c r="A172" s="224"/>
      <c r="B172" s="246"/>
      <c r="C172" s="224"/>
      <c r="D172" s="224"/>
      <c r="E172" s="224"/>
      <c r="F172" s="224"/>
      <c r="G172" s="224"/>
      <c r="H172" s="224"/>
      <c r="I172" s="224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  <c r="U172" s="198"/>
    </row>
    <row r="173" spans="1:21" s="247" customFormat="1" ht="10.5">
      <c r="A173" s="224"/>
      <c r="B173" s="246"/>
      <c r="C173" s="224"/>
      <c r="D173" s="224"/>
      <c r="E173" s="224"/>
      <c r="F173" s="224"/>
      <c r="G173" s="224"/>
      <c r="H173" s="224"/>
      <c r="I173" s="224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</row>
    <row r="174" spans="1:21" s="247" customFormat="1" ht="10.5">
      <c r="A174" s="224"/>
      <c r="B174" s="246"/>
      <c r="C174" s="224"/>
      <c r="D174" s="224"/>
      <c r="E174" s="224"/>
      <c r="F174" s="224"/>
      <c r="G174" s="224"/>
      <c r="H174" s="224"/>
      <c r="I174" s="224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</row>
    <row r="175" spans="1:21" s="247" customFormat="1" ht="10.5">
      <c r="A175" s="224"/>
      <c r="B175" s="246"/>
      <c r="C175" s="224"/>
      <c r="D175" s="224"/>
      <c r="E175" s="224"/>
      <c r="F175" s="224"/>
      <c r="G175" s="224"/>
      <c r="H175" s="224"/>
      <c r="I175" s="224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</row>
    <row r="176" spans="1:21" s="247" customFormat="1" ht="10.5">
      <c r="A176" s="224"/>
      <c r="B176" s="246"/>
      <c r="C176" s="224"/>
      <c r="D176" s="224"/>
      <c r="E176" s="224"/>
      <c r="F176" s="224"/>
      <c r="G176" s="224"/>
      <c r="H176" s="224"/>
      <c r="I176" s="224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</row>
    <row r="177" spans="1:21" s="247" customFormat="1" ht="10.5">
      <c r="A177" s="224"/>
      <c r="B177" s="246"/>
      <c r="C177" s="224"/>
      <c r="D177" s="224"/>
      <c r="E177" s="224"/>
      <c r="F177" s="224"/>
      <c r="G177" s="224"/>
      <c r="H177" s="224"/>
      <c r="I177" s="224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</row>
    <row r="178" spans="1:21" s="247" customFormat="1" ht="10.5">
      <c r="A178" s="224"/>
      <c r="B178" s="246"/>
      <c r="C178" s="224"/>
      <c r="D178" s="224"/>
      <c r="E178" s="224"/>
      <c r="F178" s="224"/>
      <c r="G178" s="224"/>
      <c r="H178" s="224"/>
      <c r="I178" s="224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</row>
    <row r="179" spans="1:21" s="247" customFormat="1" ht="10.5">
      <c r="A179" s="224"/>
      <c r="B179" s="246"/>
      <c r="C179" s="224"/>
      <c r="D179" s="224"/>
      <c r="E179" s="224"/>
      <c r="F179" s="224"/>
      <c r="G179" s="224"/>
      <c r="H179" s="224"/>
      <c r="I179" s="224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</row>
    <row r="180" spans="1:21" s="247" customFormat="1" ht="10.5">
      <c r="A180" s="224"/>
      <c r="B180" s="246"/>
      <c r="C180" s="224"/>
      <c r="D180" s="224"/>
      <c r="E180" s="224"/>
      <c r="F180" s="224"/>
      <c r="G180" s="224"/>
      <c r="H180" s="224"/>
      <c r="I180" s="224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</row>
    <row r="181" spans="1:21" s="247" customFormat="1" ht="10.5">
      <c r="A181" s="224"/>
      <c r="B181" s="246"/>
      <c r="C181" s="224"/>
      <c r="D181" s="224"/>
      <c r="E181" s="224"/>
      <c r="F181" s="224"/>
      <c r="G181" s="224"/>
      <c r="H181" s="224"/>
      <c r="I181" s="224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</row>
    <row r="182" spans="1:21" s="247" customFormat="1" ht="10.5">
      <c r="A182" s="224"/>
      <c r="B182" s="246"/>
      <c r="C182" s="224"/>
      <c r="D182" s="224"/>
      <c r="E182" s="224"/>
      <c r="F182" s="224"/>
      <c r="G182" s="224"/>
      <c r="H182" s="224"/>
      <c r="I182" s="224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  <c r="T182" s="198"/>
      <c r="U182" s="198"/>
    </row>
    <row r="183" spans="1:21" s="247" customFormat="1" ht="10.5">
      <c r="A183" s="224"/>
      <c r="B183" s="246"/>
      <c r="C183" s="224"/>
      <c r="D183" s="224"/>
      <c r="E183" s="224"/>
      <c r="F183" s="224"/>
      <c r="G183" s="224"/>
      <c r="H183" s="224"/>
      <c r="I183" s="224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</row>
    <row r="184" spans="1:21" s="247" customFormat="1" ht="10.5">
      <c r="A184" s="224"/>
      <c r="B184" s="246"/>
      <c r="C184" s="224"/>
      <c r="D184" s="224"/>
      <c r="E184" s="224"/>
      <c r="F184" s="224"/>
      <c r="G184" s="224"/>
      <c r="H184" s="224"/>
      <c r="I184" s="224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</row>
    <row r="185" spans="1:21" s="247" customFormat="1" ht="10.5">
      <c r="A185" s="224"/>
      <c r="B185" s="246"/>
      <c r="C185" s="224"/>
      <c r="D185" s="224"/>
      <c r="E185" s="224"/>
      <c r="F185" s="224"/>
      <c r="G185" s="224"/>
      <c r="H185" s="224"/>
      <c r="I185" s="224"/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  <c r="T185" s="198"/>
      <c r="U185" s="198"/>
    </row>
    <row r="186" spans="1:21" s="247" customFormat="1" ht="10.5">
      <c r="A186" s="224"/>
      <c r="B186" s="246"/>
      <c r="C186" s="224"/>
      <c r="D186" s="224"/>
      <c r="E186" s="224"/>
      <c r="F186" s="224"/>
      <c r="G186" s="224"/>
      <c r="H186" s="224"/>
      <c r="I186" s="224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  <c r="T186" s="198"/>
      <c r="U186" s="198"/>
    </row>
    <row r="187" spans="1:21" s="247" customFormat="1" ht="10.5">
      <c r="A187" s="224"/>
      <c r="B187" s="246"/>
      <c r="C187" s="224"/>
      <c r="D187" s="224"/>
      <c r="E187" s="224"/>
      <c r="F187" s="224"/>
      <c r="G187" s="224"/>
      <c r="H187" s="224"/>
      <c r="I187" s="224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8"/>
      <c r="U187" s="198"/>
    </row>
    <row r="188" spans="1:21" s="247" customFormat="1" ht="10.5">
      <c r="A188" s="224"/>
      <c r="B188" s="246"/>
      <c r="C188" s="224"/>
      <c r="D188" s="224"/>
      <c r="E188" s="224"/>
      <c r="F188" s="224"/>
      <c r="G188" s="224"/>
      <c r="H188" s="224"/>
      <c r="I188" s="224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</row>
    <row r="189" spans="1:21" s="247" customFormat="1" ht="10.5">
      <c r="A189" s="224"/>
      <c r="B189" s="246"/>
      <c r="C189" s="224"/>
      <c r="D189" s="224"/>
      <c r="E189" s="224"/>
      <c r="F189" s="224"/>
      <c r="G189" s="224"/>
      <c r="H189" s="224"/>
      <c r="I189" s="224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</row>
    <row r="190" spans="1:21" s="247" customFormat="1" ht="10.5">
      <c r="A190" s="224"/>
      <c r="B190" s="246"/>
      <c r="C190" s="224"/>
      <c r="D190" s="224"/>
      <c r="E190" s="224"/>
      <c r="F190" s="224"/>
      <c r="G190" s="224"/>
      <c r="H190" s="224"/>
      <c r="I190" s="224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</row>
    <row r="191" spans="1:21" s="247" customFormat="1" ht="10.5">
      <c r="A191" s="224"/>
      <c r="B191" s="246"/>
      <c r="C191" s="224"/>
      <c r="D191" s="224"/>
      <c r="E191" s="224"/>
      <c r="F191" s="224"/>
      <c r="G191" s="224"/>
      <c r="H191" s="224"/>
      <c r="I191" s="224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198"/>
      <c r="U191" s="198"/>
    </row>
    <row r="192" spans="1:21" s="247" customFormat="1" ht="10.5">
      <c r="A192" s="224"/>
      <c r="B192" s="246"/>
      <c r="C192" s="224"/>
      <c r="D192" s="224"/>
      <c r="E192" s="224"/>
      <c r="F192" s="224"/>
      <c r="G192" s="224"/>
      <c r="H192" s="224"/>
      <c r="I192" s="224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</row>
    <row r="193" spans="1:21" s="247" customFormat="1" ht="10.5">
      <c r="A193" s="224"/>
      <c r="B193" s="246"/>
      <c r="C193" s="224"/>
      <c r="D193" s="224"/>
      <c r="E193" s="224"/>
      <c r="F193" s="224"/>
      <c r="G193" s="224"/>
      <c r="H193" s="224"/>
      <c r="I193" s="224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</row>
    <row r="194" spans="1:21" s="247" customFormat="1" ht="10.5">
      <c r="A194" s="224"/>
      <c r="B194" s="246"/>
      <c r="C194" s="224"/>
      <c r="D194" s="224"/>
      <c r="E194" s="224"/>
      <c r="F194" s="224"/>
      <c r="G194" s="224"/>
      <c r="H194" s="224"/>
      <c r="I194" s="224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198"/>
      <c r="U194" s="198"/>
    </row>
    <row r="195" spans="1:21" s="247" customFormat="1" ht="10.5">
      <c r="A195" s="224"/>
      <c r="B195" s="246"/>
      <c r="C195" s="224"/>
      <c r="D195" s="224"/>
      <c r="E195" s="224"/>
      <c r="F195" s="224"/>
      <c r="G195" s="224"/>
      <c r="H195" s="224"/>
      <c r="I195" s="224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198"/>
      <c r="U195" s="198"/>
    </row>
    <row r="196" spans="1:21" s="247" customFormat="1" ht="10.5">
      <c r="A196" s="224"/>
      <c r="B196" s="246"/>
      <c r="C196" s="224"/>
      <c r="D196" s="224"/>
      <c r="E196" s="224"/>
      <c r="F196" s="224"/>
      <c r="G196" s="224"/>
      <c r="H196" s="224"/>
      <c r="I196" s="224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</row>
    <row r="197" spans="1:21" s="247" customFormat="1" ht="10.5">
      <c r="A197" s="224"/>
      <c r="B197" s="246"/>
      <c r="C197" s="224"/>
      <c r="D197" s="224"/>
      <c r="E197" s="224"/>
      <c r="F197" s="224"/>
      <c r="G197" s="224"/>
      <c r="H197" s="224"/>
      <c r="I197" s="224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</row>
    <row r="198" spans="1:21" s="247" customFormat="1" ht="10.5">
      <c r="A198" s="224"/>
      <c r="B198" s="246"/>
      <c r="C198" s="224"/>
      <c r="D198" s="224"/>
      <c r="E198" s="224"/>
      <c r="F198" s="224"/>
      <c r="G198" s="224"/>
      <c r="H198" s="224"/>
      <c r="I198" s="224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</row>
    <row r="199" spans="1:21" s="247" customFormat="1" ht="10.5">
      <c r="A199" s="224"/>
      <c r="B199" s="246"/>
      <c r="C199" s="224"/>
      <c r="D199" s="224"/>
      <c r="E199" s="224"/>
      <c r="F199" s="224"/>
      <c r="G199" s="224"/>
      <c r="H199" s="224"/>
      <c r="I199" s="224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</row>
    <row r="200" spans="1:21" s="247" customFormat="1" ht="10.5">
      <c r="A200" s="224"/>
      <c r="B200" s="246"/>
      <c r="C200" s="224"/>
      <c r="D200" s="224"/>
      <c r="E200" s="224"/>
      <c r="F200" s="224"/>
      <c r="G200" s="224"/>
      <c r="H200" s="224"/>
      <c r="I200" s="224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</row>
    <row r="201" spans="1:21" s="247" customFormat="1" ht="10.5">
      <c r="A201" s="224"/>
      <c r="B201" s="246"/>
      <c r="C201" s="224"/>
      <c r="D201" s="224"/>
      <c r="E201" s="224"/>
      <c r="F201" s="224"/>
      <c r="G201" s="224"/>
      <c r="H201" s="224"/>
      <c r="I201" s="224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</row>
    <row r="202" spans="1:21" s="247" customFormat="1" ht="10.5">
      <c r="A202" s="224"/>
      <c r="B202" s="246"/>
      <c r="C202" s="224"/>
      <c r="D202" s="224"/>
      <c r="E202" s="224"/>
      <c r="F202" s="224"/>
      <c r="G202" s="224"/>
      <c r="H202" s="224"/>
      <c r="I202" s="224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</row>
    <row r="203" spans="1:21" s="247" customFormat="1" ht="10.5">
      <c r="A203" s="224"/>
      <c r="B203" s="246"/>
      <c r="C203" s="224"/>
      <c r="D203" s="224"/>
      <c r="E203" s="224"/>
      <c r="F203" s="224"/>
      <c r="G203" s="224"/>
      <c r="H203" s="224"/>
      <c r="I203" s="224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198"/>
      <c r="U203" s="198"/>
    </row>
    <row r="204" spans="1:21" s="247" customFormat="1" ht="10.5">
      <c r="A204" s="224"/>
      <c r="B204" s="246"/>
      <c r="C204" s="224"/>
      <c r="D204" s="224"/>
      <c r="E204" s="224"/>
      <c r="F204" s="224"/>
      <c r="G204" s="224"/>
      <c r="H204" s="224"/>
      <c r="I204" s="224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  <c r="T204" s="198"/>
      <c r="U204" s="198"/>
    </row>
    <row r="205" spans="1:21" s="247" customFormat="1" ht="10.5">
      <c r="A205" s="224"/>
      <c r="B205" s="246"/>
      <c r="C205" s="224"/>
      <c r="D205" s="224"/>
      <c r="E205" s="224"/>
      <c r="F205" s="224"/>
      <c r="G205" s="224"/>
      <c r="H205" s="224"/>
      <c r="I205" s="224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</row>
    <row r="206" spans="1:21" s="247" customFormat="1" ht="10.5">
      <c r="A206" s="224"/>
      <c r="B206" s="246"/>
      <c r="C206" s="224"/>
      <c r="D206" s="224"/>
      <c r="E206" s="224"/>
      <c r="F206" s="224"/>
      <c r="G206" s="224"/>
      <c r="H206" s="224"/>
      <c r="I206" s="224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98"/>
    </row>
    <row r="207" spans="1:21" s="247" customFormat="1" ht="10.5">
      <c r="A207" s="224"/>
      <c r="B207" s="246"/>
      <c r="C207" s="224"/>
      <c r="D207" s="224"/>
      <c r="E207" s="224"/>
      <c r="F207" s="224"/>
      <c r="G207" s="224"/>
      <c r="H207" s="224"/>
      <c r="I207" s="224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</row>
    <row r="208" spans="1:21" s="247" customFormat="1" ht="10.5">
      <c r="A208" s="224"/>
      <c r="B208" s="246"/>
      <c r="C208" s="224"/>
      <c r="D208" s="224"/>
      <c r="E208" s="224"/>
      <c r="F208" s="224"/>
      <c r="G208" s="224"/>
      <c r="H208" s="224"/>
      <c r="I208" s="224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98"/>
      <c r="U208" s="198"/>
    </row>
    <row r="209" spans="1:21" s="247" customFormat="1" ht="10.5">
      <c r="A209" s="224"/>
      <c r="B209" s="246"/>
      <c r="C209" s="224"/>
      <c r="D209" s="224"/>
      <c r="E209" s="224"/>
      <c r="F209" s="224"/>
      <c r="G209" s="224"/>
      <c r="H209" s="224"/>
      <c r="I209" s="224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</row>
    <row r="210" spans="1:21" s="247" customFormat="1" ht="10.5">
      <c r="A210" s="224"/>
      <c r="B210" s="246"/>
      <c r="C210" s="224"/>
      <c r="D210" s="224"/>
      <c r="E210" s="224"/>
      <c r="F210" s="224"/>
      <c r="G210" s="224"/>
      <c r="H210" s="224"/>
      <c r="I210" s="224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</row>
    <row r="211" spans="1:21" s="247" customFormat="1" ht="10.5">
      <c r="A211" s="224"/>
      <c r="B211" s="246"/>
      <c r="C211" s="224"/>
      <c r="D211" s="224"/>
      <c r="E211" s="224"/>
      <c r="F211" s="224"/>
      <c r="G211" s="224"/>
      <c r="H211" s="224"/>
      <c r="I211" s="224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</row>
    <row r="212" spans="1:21" s="247" customFormat="1" ht="10.5">
      <c r="A212" s="224"/>
      <c r="B212" s="246"/>
      <c r="C212" s="224"/>
      <c r="D212" s="224"/>
      <c r="E212" s="224"/>
      <c r="F212" s="224"/>
      <c r="G212" s="224"/>
      <c r="H212" s="224"/>
      <c r="I212" s="224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</row>
    <row r="213" spans="1:21" s="247" customFormat="1" ht="10.5">
      <c r="A213" s="224"/>
      <c r="B213" s="246"/>
      <c r="C213" s="224"/>
      <c r="D213" s="224"/>
      <c r="E213" s="224"/>
      <c r="F213" s="224"/>
      <c r="G213" s="224"/>
      <c r="H213" s="224"/>
      <c r="I213" s="224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</row>
    <row r="214" spans="1:21" s="247" customFormat="1" ht="10.5">
      <c r="A214" s="224"/>
      <c r="B214" s="246"/>
      <c r="C214" s="224"/>
      <c r="D214" s="224"/>
      <c r="E214" s="224"/>
      <c r="F214" s="224"/>
      <c r="G214" s="224"/>
      <c r="H214" s="224"/>
      <c r="I214" s="224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</row>
    <row r="215" spans="1:21" s="247" customFormat="1" ht="10.5">
      <c r="A215" s="224"/>
      <c r="B215" s="246"/>
      <c r="C215" s="224"/>
      <c r="D215" s="224"/>
      <c r="E215" s="224"/>
      <c r="F215" s="224"/>
      <c r="G215" s="224"/>
      <c r="H215" s="224"/>
      <c r="I215" s="224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</row>
    <row r="216" spans="1:21" s="247" customFormat="1" ht="10.5">
      <c r="A216" s="224"/>
      <c r="B216" s="246"/>
      <c r="C216" s="224"/>
      <c r="D216" s="224"/>
      <c r="E216" s="224"/>
      <c r="F216" s="224"/>
      <c r="G216" s="224"/>
      <c r="H216" s="224"/>
      <c r="I216" s="224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  <c r="U216" s="198"/>
    </row>
    <row r="217" spans="1:21" s="247" customFormat="1" ht="10.5">
      <c r="A217" s="224"/>
      <c r="B217" s="246"/>
      <c r="C217" s="224"/>
      <c r="D217" s="224"/>
      <c r="E217" s="224"/>
      <c r="F217" s="224"/>
      <c r="G217" s="224"/>
      <c r="H217" s="224"/>
      <c r="I217" s="224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</row>
    <row r="218" spans="1:21" s="247" customFormat="1" ht="10.5">
      <c r="A218" s="224"/>
      <c r="B218" s="246"/>
      <c r="C218" s="224"/>
      <c r="D218" s="224"/>
      <c r="E218" s="224"/>
      <c r="F218" s="224"/>
      <c r="G218" s="224"/>
      <c r="H218" s="224"/>
      <c r="I218" s="224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</row>
    <row r="219" spans="1:21" s="247" customFormat="1" ht="10.5">
      <c r="A219" s="224"/>
      <c r="B219" s="246"/>
      <c r="C219" s="224"/>
      <c r="D219" s="224"/>
      <c r="E219" s="224"/>
      <c r="F219" s="224"/>
      <c r="G219" s="224"/>
      <c r="H219" s="224"/>
      <c r="I219" s="224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</row>
    <row r="220" spans="1:21" s="247" customFormat="1" ht="10.5">
      <c r="A220" s="224"/>
      <c r="B220" s="246"/>
      <c r="C220" s="224"/>
      <c r="D220" s="224"/>
      <c r="E220" s="224"/>
      <c r="F220" s="224"/>
      <c r="G220" s="224"/>
      <c r="H220" s="224"/>
      <c r="I220" s="224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198"/>
      <c r="U220" s="198"/>
    </row>
    <row r="221" spans="1:21" s="247" customFormat="1" ht="10.5">
      <c r="A221" s="224"/>
      <c r="B221" s="246"/>
      <c r="C221" s="224"/>
      <c r="D221" s="224"/>
      <c r="E221" s="224"/>
      <c r="F221" s="224"/>
      <c r="G221" s="224"/>
      <c r="H221" s="224"/>
      <c r="I221" s="224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98"/>
      <c r="U221" s="198"/>
    </row>
    <row r="222" spans="1:21" s="247" customFormat="1" ht="10.5">
      <c r="A222" s="224"/>
      <c r="B222" s="246"/>
      <c r="C222" s="224"/>
      <c r="D222" s="224"/>
      <c r="E222" s="224"/>
      <c r="F222" s="224"/>
      <c r="G222" s="224"/>
      <c r="H222" s="224"/>
      <c r="I222" s="224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198"/>
      <c r="U222" s="198"/>
    </row>
    <row r="223" spans="1:21" s="247" customFormat="1" ht="10.5">
      <c r="A223" s="224"/>
      <c r="B223" s="246"/>
      <c r="C223" s="224"/>
      <c r="D223" s="224"/>
      <c r="E223" s="224"/>
      <c r="F223" s="224"/>
      <c r="G223" s="224"/>
      <c r="H223" s="224"/>
      <c r="I223" s="224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  <c r="T223" s="198"/>
      <c r="U223" s="198"/>
    </row>
    <row r="224" spans="1:21" s="247" customFormat="1" ht="10.5">
      <c r="A224" s="224"/>
      <c r="B224" s="246"/>
      <c r="C224" s="224"/>
      <c r="D224" s="224"/>
      <c r="E224" s="224"/>
      <c r="F224" s="224"/>
      <c r="G224" s="224"/>
      <c r="H224" s="224"/>
      <c r="I224" s="224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198"/>
      <c r="U224" s="198"/>
    </row>
    <row r="225" spans="1:21" s="247" customFormat="1" ht="10.5">
      <c r="A225" s="224"/>
      <c r="B225" s="246"/>
      <c r="C225" s="224"/>
      <c r="D225" s="224"/>
      <c r="E225" s="224"/>
      <c r="F225" s="224"/>
      <c r="G225" s="224"/>
      <c r="H225" s="224"/>
      <c r="I225" s="224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  <c r="T225" s="198"/>
      <c r="U225" s="198"/>
    </row>
    <row r="226" spans="1:21" s="247" customFormat="1" ht="10.5">
      <c r="A226" s="224"/>
      <c r="B226" s="246"/>
      <c r="C226" s="224"/>
      <c r="D226" s="224"/>
      <c r="E226" s="224"/>
      <c r="F226" s="224"/>
      <c r="G226" s="224"/>
      <c r="H226" s="224"/>
      <c r="I226" s="224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  <c r="T226" s="198"/>
      <c r="U226" s="198"/>
    </row>
    <row r="227" spans="1:21" s="247" customFormat="1" ht="10.5">
      <c r="A227" s="224"/>
      <c r="B227" s="246"/>
      <c r="C227" s="224"/>
      <c r="D227" s="224"/>
      <c r="E227" s="224"/>
      <c r="F227" s="224"/>
      <c r="G227" s="224"/>
      <c r="H227" s="224"/>
      <c r="I227" s="224"/>
      <c r="J227" s="198"/>
      <c r="K227" s="198"/>
      <c r="L227" s="198"/>
      <c r="M227" s="198"/>
      <c r="N227" s="198"/>
      <c r="O227" s="198"/>
      <c r="P227" s="198"/>
      <c r="Q227" s="198"/>
      <c r="R227" s="198"/>
      <c r="S227" s="198"/>
      <c r="T227" s="198"/>
      <c r="U227" s="198"/>
    </row>
    <row r="228" spans="1:21" s="247" customFormat="1" ht="10.5">
      <c r="A228" s="224"/>
      <c r="B228" s="246"/>
      <c r="C228" s="224"/>
      <c r="D228" s="224"/>
      <c r="E228" s="224"/>
      <c r="F228" s="224"/>
      <c r="G228" s="224"/>
      <c r="H228" s="224"/>
      <c r="I228" s="224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</row>
    <row r="229" spans="1:21" s="247" customFormat="1" ht="10.5">
      <c r="A229" s="224"/>
      <c r="B229" s="246"/>
      <c r="C229" s="224"/>
      <c r="D229" s="224"/>
      <c r="E229" s="224"/>
      <c r="F229" s="224"/>
      <c r="G229" s="224"/>
      <c r="H229" s="224"/>
      <c r="I229" s="224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</row>
    <row r="230" spans="1:21" s="247" customFormat="1" ht="10.5">
      <c r="A230" s="224"/>
      <c r="B230" s="246"/>
      <c r="C230" s="224"/>
      <c r="D230" s="224"/>
      <c r="E230" s="224"/>
      <c r="F230" s="224"/>
      <c r="G230" s="224"/>
      <c r="H230" s="224"/>
      <c r="I230" s="224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</row>
    <row r="231" spans="1:21" s="247" customFormat="1" ht="10.5">
      <c r="A231" s="224"/>
      <c r="B231" s="246"/>
      <c r="C231" s="224"/>
      <c r="D231" s="224"/>
      <c r="E231" s="224"/>
      <c r="F231" s="224"/>
      <c r="G231" s="224"/>
      <c r="H231" s="224"/>
      <c r="I231" s="224"/>
      <c r="J231" s="198"/>
      <c r="K231" s="198"/>
      <c r="L231" s="198"/>
      <c r="M231" s="198"/>
      <c r="N231" s="198"/>
      <c r="O231" s="198"/>
      <c r="P231" s="198"/>
      <c r="Q231" s="198"/>
      <c r="R231" s="198"/>
      <c r="S231" s="198"/>
      <c r="T231" s="198"/>
      <c r="U231" s="198"/>
    </row>
    <row r="232" spans="1:21" s="247" customFormat="1" ht="10.5">
      <c r="A232" s="224"/>
      <c r="B232" s="246"/>
      <c r="C232" s="224"/>
      <c r="D232" s="224"/>
      <c r="E232" s="224"/>
      <c r="F232" s="224"/>
      <c r="G232" s="224"/>
      <c r="H232" s="224"/>
      <c r="I232" s="224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198"/>
      <c r="U232" s="198"/>
    </row>
    <row r="233" spans="1:21" s="247" customFormat="1" ht="10.5">
      <c r="A233" s="224"/>
      <c r="B233" s="246"/>
      <c r="C233" s="224"/>
      <c r="D233" s="224"/>
      <c r="E233" s="224"/>
      <c r="F233" s="224"/>
      <c r="G233" s="224"/>
      <c r="H233" s="224"/>
      <c r="I233" s="224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</row>
    <row r="234" spans="1:21" s="247" customFormat="1" ht="10.5">
      <c r="A234" s="224"/>
      <c r="B234" s="246"/>
      <c r="C234" s="224"/>
      <c r="D234" s="224"/>
      <c r="E234" s="224"/>
      <c r="F234" s="224"/>
      <c r="G234" s="224"/>
      <c r="H234" s="224"/>
      <c r="I234" s="224"/>
      <c r="J234" s="198"/>
      <c r="K234" s="198"/>
      <c r="L234" s="198"/>
      <c r="M234" s="198"/>
      <c r="N234" s="198"/>
      <c r="O234" s="198"/>
      <c r="P234" s="198"/>
      <c r="Q234" s="198"/>
      <c r="R234" s="198"/>
      <c r="S234" s="198"/>
      <c r="T234" s="198"/>
      <c r="U234" s="198"/>
    </row>
    <row r="235" spans="1:21" s="247" customFormat="1" ht="10.5">
      <c r="A235" s="224"/>
      <c r="B235" s="246"/>
      <c r="C235" s="224"/>
      <c r="D235" s="224"/>
      <c r="E235" s="224"/>
      <c r="F235" s="224"/>
      <c r="G235" s="224"/>
      <c r="H235" s="224"/>
      <c r="I235" s="224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198"/>
      <c r="U235" s="198"/>
    </row>
    <row r="236" spans="1:21" s="247" customFormat="1" ht="10.5">
      <c r="A236" s="224"/>
      <c r="B236" s="246"/>
      <c r="C236" s="224"/>
      <c r="D236" s="224"/>
      <c r="E236" s="224"/>
      <c r="F236" s="224"/>
      <c r="G236" s="224"/>
      <c r="H236" s="224"/>
      <c r="I236" s="224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98"/>
      <c r="U236" s="198"/>
    </row>
    <row r="237" spans="1:21" s="247" customFormat="1" ht="10.5">
      <c r="A237" s="224"/>
      <c r="B237" s="246"/>
      <c r="C237" s="224"/>
      <c r="D237" s="224"/>
      <c r="E237" s="224"/>
      <c r="F237" s="224"/>
      <c r="G237" s="224"/>
      <c r="H237" s="224"/>
      <c r="I237" s="224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</row>
    <row r="238" spans="1:21" s="247" customFormat="1" ht="10.5">
      <c r="A238" s="224"/>
      <c r="B238" s="246"/>
      <c r="C238" s="224"/>
      <c r="D238" s="224"/>
      <c r="E238" s="224"/>
      <c r="F238" s="224"/>
      <c r="G238" s="224"/>
      <c r="H238" s="224"/>
      <c r="I238" s="224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198"/>
      <c r="U238" s="198"/>
    </row>
    <row r="239" spans="1:21" s="247" customFormat="1" ht="10.5">
      <c r="A239" s="224"/>
      <c r="B239" s="246"/>
      <c r="C239" s="224"/>
      <c r="D239" s="224"/>
      <c r="E239" s="224"/>
      <c r="F239" s="224"/>
      <c r="G239" s="224"/>
      <c r="H239" s="224"/>
      <c r="I239" s="224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</row>
    <row r="240" spans="1:21" s="247" customFormat="1" ht="10.5">
      <c r="A240" s="224"/>
      <c r="B240" s="246"/>
      <c r="C240" s="224"/>
      <c r="D240" s="224"/>
      <c r="E240" s="224"/>
      <c r="F240" s="224"/>
      <c r="G240" s="224"/>
      <c r="H240" s="224"/>
      <c r="I240" s="224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</row>
    <row r="241" spans="1:21" s="247" customFormat="1" ht="10.5">
      <c r="A241" s="224"/>
      <c r="B241" s="246"/>
      <c r="C241" s="224"/>
      <c r="D241" s="224"/>
      <c r="E241" s="224"/>
      <c r="F241" s="224"/>
      <c r="G241" s="224"/>
      <c r="H241" s="224"/>
      <c r="I241" s="224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</row>
    <row r="242" spans="1:21" s="247" customFormat="1" ht="10.5">
      <c r="A242" s="224"/>
      <c r="B242" s="246"/>
      <c r="C242" s="224"/>
      <c r="D242" s="224"/>
      <c r="E242" s="224"/>
      <c r="F242" s="224"/>
      <c r="G242" s="224"/>
      <c r="H242" s="224"/>
      <c r="I242" s="224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</row>
    <row r="243" spans="1:21" s="247" customFormat="1" ht="10.5">
      <c r="A243" s="224"/>
      <c r="B243" s="246"/>
      <c r="C243" s="224"/>
      <c r="D243" s="224"/>
      <c r="E243" s="224"/>
      <c r="F243" s="224"/>
      <c r="G243" s="224"/>
      <c r="H243" s="224"/>
      <c r="I243" s="224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</row>
    <row r="244" spans="1:21" s="247" customFormat="1" ht="10.5">
      <c r="A244" s="224"/>
      <c r="B244" s="246"/>
      <c r="C244" s="224"/>
      <c r="D244" s="224"/>
      <c r="E244" s="224"/>
      <c r="F244" s="224"/>
      <c r="G244" s="224"/>
      <c r="H244" s="224"/>
      <c r="I244" s="224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</row>
    <row r="245" spans="1:21" s="247" customFormat="1" ht="10.5">
      <c r="A245" s="224"/>
      <c r="B245" s="246"/>
      <c r="C245" s="224"/>
      <c r="D245" s="224"/>
      <c r="E245" s="224"/>
      <c r="F245" s="224"/>
      <c r="G245" s="224"/>
      <c r="H245" s="224"/>
      <c r="I245" s="224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</row>
    <row r="246" spans="1:21" s="247" customFormat="1" ht="10.5">
      <c r="A246" s="224"/>
      <c r="B246" s="246"/>
      <c r="C246" s="224"/>
      <c r="D246" s="224"/>
      <c r="E246" s="224"/>
      <c r="F246" s="224"/>
      <c r="G246" s="224"/>
      <c r="H246" s="224"/>
      <c r="I246" s="224"/>
      <c r="J246" s="198"/>
      <c r="K246" s="198"/>
      <c r="L246" s="198"/>
      <c r="M246" s="198"/>
      <c r="N246" s="198"/>
      <c r="O246" s="198"/>
      <c r="P246" s="198"/>
      <c r="Q246" s="198"/>
      <c r="R246" s="198"/>
      <c r="S246" s="198"/>
      <c r="T246" s="198"/>
      <c r="U246" s="198"/>
    </row>
    <row r="247" spans="1:21" s="247" customFormat="1" ht="10.5">
      <c r="A247" s="224"/>
      <c r="B247" s="246"/>
      <c r="C247" s="224"/>
      <c r="D247" s="224"/>
      <c r="E247" s="224"/>
      <c r="F247" s="224"/>
      <c r="G247" s="224"/>
      <c r="H247" s="224"/>
      <c r="I247" s="224"/>
      <c r="J247" s="198"/>
      <c r="K247" s="198"/>
      <c r="L247" s="198"/>
      <c r="M247" s="198"/>
      <c r="N247" s="198"/>
      <c r="O247" s="198"/>
      <c r="P247" s="198"/>
      <c r="Q247" s="198"/>
      <c r="R247" s="198"/>
      <c r="S247" s="198"/>
      <c r="T247" s="198"/>
      <c r="U247" s="198"/>
    </row>
    <row r="248" spans="1:21" s="247" customFormat="1" ht="10.5">
      <c r="A248" s="224"/>
      <c r="B248" s="246"/>
      <c r="C248" s="224"/>
      <c r="D248" s="224"/>
      <c r="E248" s="224"/>
      <c r="F248" s="224"/>
      <c r="G248" s="224"/>
      <c r="H248" s="224"/>
      <c r="I248" s="224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</row>
    <row r="249" spans="1:21" s="247" customFormat="1" ht="10.5">
      <c r="A249" s="224"/>
      <c r="B249" s="246"/>
      <c r="C249" s="224"/>
      <c r="D249" s="224"/>
      <c r="E249" s="224"/>
      <c r="F249" s="224"/>
      <c r="G249" s="224"/>
      <c r="H249" s="224"/>
      <c r="I249" s="224"/>
      <c r="J249" s="198"/>
      <c r="K249" s="198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</row>
    <row r="250" spans="1:21" s="247" customFormat="1" ht="10.5">
      <c r="A250" s="224"/>
      <c r="B250" s="246"/>
      <c r="C250" s="224"/>
      <c r="D250" s="224"/>
      <c r="E250" s="224"/>
      <c r="F250" s="224"/>
      <c r="G250" s="224"/>
      <c r="H250" s="224"/>
      <c r="I250" s="224"/>
      <c r="J250" s="198"/>
      <c r="K250" s="198"/>
      <c r="L250" s="198"/>
      <c r="M250" s="198"/>
      <c r="N250" s="198"/>
      <c r="O250" s="198"/>
      <c r="P250" s="198"/>
      <c r="Q250" s="198"/>
      <c r="R250" s="198"/>
      <c r="S250" s="198"/>
      <c r="T250" s="198"/>
      <c r="U250" s="198"/>
    </row>
    <row r="251" spans="1:21" s="247" customFormat="1" ht="10.5">
      <c r="A251" s="224"/>
      <c r="B251" s="246"/>
      <c r="C251" s="224"/>
      <c r="D251" s="224"/>
      <c r="E251" s="224"/>
      <c r="F251" s="224"/>
      <c r="G251" s="224"/>
      <c r="H251" s="224"/>
      <c r="I251" s="224"/>
      <c r="J251" s="198"/>
      <c r="K251" s="198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</row>
    <row r="252" spans="1:21" s="247" customFormat="1" ht="10.5">
      <c r="A252" s="224"/>
      <c r="B252" s="246"/>
      <c r="C252" s="224"/>
      <c r="D252" s="224"/>
      <c r="E252" s="224"/>
      <c r="F252" s="224"/>
      <c r="G252" s="224"/>
      <c r="H252" s="224"/>
      <c r="I252" s="224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198"/>
      <c r="U252" s="198"/>
    </row>
    <row r="253" spans="1:21" s="247" customFormat="1" ht="10.5">
      <c r="A253" s="224"/>
      <c r="B253" s="246"/>
      <c r="C253" s="224"/>
      <c r="D253" s="224"/>
      <c r="E253" s="224"/>
      <c r="F253" s="224"/>
      <c r="G253" s="224"/>
      <c r="H253" s="224"/>
      <c r="I253" s="224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</row>
    <row r="254" spans="1:21" s="247" customFormat="1" ht="10.5">
      <c r="A254" s="224"/>
      <c r="B254" s="246"/>
      <c r="C254" s="224"/>
      <c r="D254" s="224"/>
      <c r="E254" s="224"/>
      <c r="F254" s="224"/>
      <c r="G254" s="224"/>
      <c r="H254" s="224"/>
      <c r="I254" s="224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  <c r="T254" s="198"/>
      <c r="U254" s="198"/>
    </row>
    <row r="255" spans="1:21" s="247" customFormat="1" ht="10.5">
      <c r="A255" s="224"/>
      <c r="B255" s="246"/>
      <c r="C255" s="224"/>
      <c r="D255" s="224"/>
      <c r="E255" s="224"/>
      <c r="F255" s="224"/>
      <c r="G255" s="224"/>
      <c r="H255" s="224"/>
      <c r="I255" s="224"/>
      <c r="J255" s="198"/>
      <c r="K255" s="198"/>
      <c r="L255" s="198"/>
      <c r="M255" s="198"/>
      <c r="N255" s="198"/>
      <c r="O255" s="198"/>
      <c r="P255" s="198"/>
      <c r="Q255" s="198"/>
      <c r="R255" s="198"/>
      <c r="S255" s="198"/>
      <c r="T255" s="198"/>
      <c r="U255" s="198"/>
    </row>
    <row r="256" spans="1:21" s="247" customFormat="1" ht="10.5">
      <c r="A256" s="224"/>
      <c r="B256" s="246"/>
      <c r="C256" s="224"/>
      <c r="D256" s="224"/>
      <c r="E256" s="224"/>
      <c r="F256" s="224"/>
      <c r="G256" s="224"/>
      <c r="H256" s="224"/>
      <c r="I256" s="224"/>
      <c r="J256" s="198"/>
      <c r="K256" s="198"/>
      <c r="L256" s="198"/>
      <c r="M256" s="198"/>
      <c r="N256" s="198"/>
      <c r="O256" s="198"/>
      <c r="P256" s="198"/>
      <c r="Q256" s="198"/>
      <c r="R256" s="198"/>
      <c r="S256" s="198"/>
      <c r="T256" s="198"/>
      <c r="U256" s="198"/>
    </row>
    <row r="257" spans="1:21" s="247" customFormat="1" ht="10.5">
      <c r="A257" s="224"/>
      <c r="B257" s="246"/>
      <c r="C257" s="224"/>
      <c r="D257" s="224"/>
      <c r="E257" s="224"/>
      <c r="F257" s="224"/>
      <c r="G257" s="224"/>
      <c r="H257" s="224"/>
      <c r="I257" s="224"/>
      <c r="J257" s="198"/>
      <c r="K257" s="198"/>
      <c r="L257" s="198"/>
      <c r="M257" s="198"/>
      <c r="N257" s="198"/>
      <c r="O257" s="198"/>
      <c r="P257" s="198"/>
      <c r="Q257" s="198"/>
      <c r="R257" s="198"/>
      <c r="S257" s="198"/>
      <c r="T257" s="198"/>
      <c r="U257" s="198"/>
    </row>
    <row r="258" spans="1:21" s="247" customFormat="1" ht="10.5">
      <c r="A258" s="224"/>
      <c r="B258" s="246"/>
      <c r="C258" s="224"/>
      <c r="D258" s="224"/>
      <c r="E258" s="224"/>
      <c r="F258" s="224"/>
      <c r="G258" s="224"/>
      <c r="H258" s="224"/>
      <c r="I258" s="224"/>
      <c r="J258" s="198"/>
      <c r="K258" s="198"/>
      <c r="L258" s="198"/>
      <c r="M258" s="198"/>
      <c r="N258" s="198"/>
      <c r="O258" s="198"/>
      <c r="P258" s="198"/>
      <c r="Q258" s="198"/>
      <c r="R258" s="198"/>
      <c r="S258" s="198"/>
      <c r="T258" s="198"/>
      <c r="U258" s="198"/>
    </row>
    <row r="259" spans="1:21" s="247" customFormat="1" ht="10.5">
      <c r="A259" s="224"/>
      <c r="B259" s="246"/>
      <c r="C259" s="224"/>
      <c r="D259" s="224"/>
      <c r="E259" s="224"/>
      <c r="F259" s="224"/>
      <c r="G259" s="224"/>
      <c r="H259" s="224"/>
      <c r="I259" s="224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  <c r="T259" s="198"/>
      <c r="U259" s="198"/>
    </row>
    <row r="260" spans="1:21" s="247" customFormat="1" ht="10.5">
      <c r="A260" s="224"/>
      <c r="B260" s="246"/>
      <c r="C260" s="224"/>
      <c r="D260" s="224"/>
      <c r="E260" s="224"/>
      <c r="F260" s="224"/>
      <c r="G260" s="224"/>
      <c r="H260" s="224"/>
      <c r="I260" s="224"/>
      <c r="J260" s="198"/>
      <c r="K260" s="198"/>
      <c r="L260" s="198"/>
      <c r="M260" s="198"/>
      <c r="N260" s="198"/>
      <c r="O260" s="198"/>
      <c r="P260" s="198"/>
      <c r="Q260" s="198"/>
      <c r="R260" s="198"/>
      <c r="S260" s="198"/>
      <c r="T260" s="198"/>
      <c r="U260" s="198"/>
    </row>
    <row r="261" spans="1:21" s="247" customFormat="1" ht="10.5">
      <c r="A261" s="224"/>
      <c r="B261" s="246"/>
      <c r="C261" s="224"/>
      <c r="D261" s="224"/>
      <c r="E261" s="224"/>
      <c r="F261" s="224"/>
      <c r="G261" s="224"/>
      <c r="H261" s="224"/>
      <c r="I261" s="224"/>
      <c r="J261" s="198"/>
      <c r="K261" s="198"/>
      <c r="L261" s="198"/>
      <c r="M261" s="198"/>
      <c r="N261" s="198"/>
      <c r="O261" s="198"/>
      <c r="P261" s="198"/>
      <c r="Q261" s="198"/>
      <c r="R261" s="198"/>
      <c r="S261" s="198"/>
      <c r="T261" s="198"/>
      <c r="U261" s="198"/>
    </row>
    <row r="262" spans="1:21" s="247" customFormat="1" ht="10.5">
      <c r="A262" s="224"/>
      <c r="B262" s="246"/>
      <c r="C262" s="224"/>
      <c r="D262" s="224"/>
      <c r="E262" s="224"/>
      <c r="F262" s="224"/>
      <c r="G262" s="224"/>
      <c r="H262" s="224"/>
      <c r="I262" s="224"/>
      <c r="J262" s="198"/>
      <c r="K262" s="198"/>
      <c r="L262" s="198"/>
      <c r="M262" s="198"/>
      <c r="N262" s="198"/>
      <c r="O262" s="198"/>
      <c r="P262" s="198"/>
      <c r="Q262" s="198"/>
      <c r="R262" s="198"/>
      <c r="S262" s="198"/>
      <c r="T262" s="198"/>
      <c r="U262" s="198"/>
    </row>
    <row r="263" spans="1:21" s="247" customFormat="1" ht="10.5">
      <c r="A263" s="224"/>
      <c r="B263" s="246"/>
      <c r="C263" s="224"/>
      <c r="D263" s="224"/>
      <c r="E263" s="224"/>
      <c r="F263" s="224"/>
      <c r="G263" s="224"/>
      <c r="H263" s="224"/>
      <c r="I263" s="224"/>
      <c r="J263" s="198"/>
      <c r="K263" s="198"/>
      <c r="L263" s="198"/>
      <c r="M263" s="198"/>
      <c r="N263" s="198"/>
      <c r="O263" s="198"/>
      <c r="P263" s="198"/>
      <c r="Q263" s="198"/>
      <c r="R263" s="198"/>
      <c r="S263" s="198"/>
      <c r="T263" s="198"/>
      <c r="U263" s="198"/>
    </row>
    <row r="264" spans="1:21" s="247" customFormat="1" ht="10.5">
      <c r="A264" s="224"/>
      <c r="B264" s="246"/>
      <c r="C264" s="224"/>
      <c r="D264" s="224"/>
      <c r="E264" s="224"/>
      <c r="F264" s="224"/>
      <c r="G264" s="224"/>
      <c r="H264" s="224"/>
      <c r="I264" s="224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8"/>
    </row>
    <row r="265" spans="1:21" s="247" customFormat="1" ht="10.5">
      <c r="A265" s="224"/>
      <c r="B265" s="246"/>
      <c r="C265" s="224"/>
      <c r="D265" s="224"/>
      <c r="E265" s="224"/>
      <c r="F265" s="224"/>
      <c r="G265" s="224"/>
      <c r="H265" s="224"/>
      <c r="I265" s="224"/>
      <c r="J265" s="198"/>
      <c r="K265" s="198"/>
      <c r="L265" s="198"/>
      <c r="M265" s="198"/>
      <c r="N265" s="198"/>
      <c r="O265" s="198"/>
      <c r="P265" s="198"/>
      <c r="Q265" s="198"/>
      <c r="R265" s="198"/>
      <c r="S265" s="198"/>
      <c r="T265" s="198"/>
      <c r="U265" s="198"/>
    </row>
    <row r="266" spans="1:21" s="247" customFormat="1" ht="10.5">
      <c r="A266" s="224"/>
      <c r="B266" s="246"/>
      <c r="C266" s="224"/>
      <c r="D266" s="224"/>
      <c r="E266" s="224"/>
      <c r="F266" s="224"/>
      <c r="G266" s="224"/>
      <c r="H266" s="224"/>
      <c r="I266" s="224"/>
      <c r="J266" s="198"/>
      <c r="K266" s="198"/>
      <c r="L266" s="198"/>
      <c r="M266" s="198"/>
      <c r="N266" s="198"/>
      <c r="O266" s="198"/>
      <c r="P266" s="198"/>
      <c r="Q266" s="198"/>
      <c r="R266" s="198"/>
      <c r="S266" s="198"/>
      <c r="T266" s="198"/>
      <c r="U266" s="198"/>
    </row>
    <row r="267" spans="1:21" s="247" customFormat="1" ht="10.5">
      <c r="A267" s="224"/>
      <c r="B267" s="246"/>
      <c r="C267" s="224"/>
      <c r="D267" s="224"/>
      <c r="E267" s="224"/>
      <c r="F267" s="224"/>
      <c r="G267" s="224"/>
      <c r="H267" s="224"/>
      <c r="I267" s="224"/>
      <c r="J267" s="198"/>
      <c r="K267" s="198"/>
      <c r="L267" s="198"/>
      <c r="M267" s="198"/>
      <c r="N267" s="198"/>
      <c r="O267" s="198"/>
      <c r="P267" s="198"/>
      <c r="Q267" s="198"/>
      <c r="R267" s="198"/>
      <c r="S267" s="198"/>
      <c r="T267" s="198"/>
      <c r="U267" s="198"/>
    </row>
    <row r="268" spans="1:21" s="247" customFormat="1" ht="10.5">
      <c r="A268" s="224"/>
      <c r="B268" s="246"/>
      <c r="C268" s="224"/>
      <c r="D268" s="224"/>
      <c r="E268" s="224"/>
      <c r="F268" s="224"/>
      <c r="G268" s="224"/>
      <c r="H268" s="224"/>
      <c r="I268" s="224"/>
      <c r="J268" s="198"/>
      <c r="K268" s="198"/>
      <c r="L268" s="198"/>
      <c r="M268" s="198"/>
      <c r="N268" s="198"/>
      <c r="O268" s="198"/>
      <c r="P268" s="198"/>
      <c r="Q268" s="198"/>
      <c r="R268" s="198"/>
      <c r="S268" s="198"/>
      <c r="T268" s="198"/>
      <c r="U268" s="198"/>
    </row>
    <row r="269" spans="1:21" s="247" customFormat="1" ht="10.5">
      <c r="A269" s="224"/>
      <c r="B269" s="246"/>
      <c r="C269" s="224"/>
      <c r="D269" s="224"/>
      <c r="E269" s="224"/>
      <c r="F269" s="224"/>
      <c r="G269" s="224"/>
      <c r="H269" s="224"/>
      <c r="I269" s="224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</row>
    <row r="270" spans="1:21" s="247" customFormat="1" ht="10.5">
      <c r="A270" s="224"/>
      <c r="B270" s="246"/>
      <c r="C270" s="224"/>
      <c r="D270" s="224"/>
      <c r="E270" s="224"/>
      <c r="F270" s="224"/>
      <c r="G270" s="224"/>
      <c r="H270" s="224"/>
      <c r="I270" s="224"/>
      <c r="J270" s="198"/>
      <c r="K270" s="198"/>
      <c r="L270" s="198"/>
      <c r="M270" s="198"/>
      <c r="N270" s="198"/>
      <c r="O270" s="198"/>
      <c r="P270" s="198"/>
      <c r="Q270" s="198"/>
      <c r="R270" s="198"/>
      <c r="S270" s="198"/>
      <c r="T270" s="198"/>
      <c r="U270" s="198"/>
    </row>
    <row r="271" spans="1:21" s="247" customFormat="1" ht="10.5">
      <c r="A271" s="224"/>
      <c r="B271" s="246"/>
      <c r="C271" s="224"/>
      <c r="D271" s="224"/>
      <c r="E271" s="224"/>
      <c r="F271" s="224"/>
      <c r="G271" s="224"/>
      <c r="H271" s="224"/>
      <c r="I271" s="224"/>
      <c r="J271" s="198"/>
      <c r="K271" s="198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</row>
    <row r="272" spans="1:21" s="247" customFormat="1" ht="10.5">
      <c r="A272" s="224"/>
      <c r="B272" s="246"/>
      <c r="C272" s="224"/>
      <c r="D272" s="224"/>
      <c r="E272" s="224"/>
      <c r="F272" s="224"/>
      <c r="G272" s="224"/>
      <c r="H272" s="224"/>
      <c r="I272" s="224"/>
      <c r="J272" s="198"/>
      <c r="K272" s="198"/>
      <c r="L272" s="198"/>
      <c r="M272" s="198"/>
      <c r="N272" s="198"/>
      <c r="O272" s="198"/>
      <c r="P272" s="198"/>
      <c r="Q272" s="198"/>
      <c r="R272" s="198"/>
      <c r="S272" s="198"/>
      <c r="T272" s="198"/>
      <c r="U272" s="198"/>
    </row>
    <row r="273" spans="1:21" s="247" customFormat="1" ht="10.5">
      <c r="A273" s="224"/>
      <c r="B273" s="246"/>
      <c r="C273" s="224"/>
      <c r="D273" s="224"/>
      <c r="E273" s="224"/>
      <c r="F273" s="224"/>
      <c r="G273" s="224"/>
      <c r="H273" s="224"/>
      <c r="I273" s="224"/>
      <c r="J273" s="198"/>
      <c r="K273" s="198"/>
      <c r="L273" s="198"/>
      <c r="M273" s="198"/>
      <c r="N273" s="198"/>
      <c r="O273" s="198"/>
      <c r="P273" s="198"/>
      <c r="Q273" s="198"/>
      <c r="R273" s="198"/>
      <c r="S273" s="198"/>
      <c r="T273" s="198"/>
      <c r="U273" s="198"/>
    </row>
    <row r="274" spans="1:21" s="247" customFormat="1" ht="10.5">
      <c r="A274" s="224"/>
      <c r="B274" s="246"/>
      <c r="C274" s="224"/>
      <c r="D274" s="224"/>
      <c r="E274" s="224"/>
      <c r="F274" s="224"/>
      <c r="G274" s="224"/>
      <c r="H274" s="224"/>
      <c r="I274" s="224"/>
      <c r="J274" s="198"/>
      <c r="K274" s="198"/>
      <c r="L274" s="198"/>
      <c r="M274" s="198"/>
      <c r="N274" s="198"/>
      <c r="O274" s="198"/>
      <c r="P274" s="198"/>
      <c r="Q274" s="198"/>
      <c r="R274" s="198"/>
      <c r="S274" s="198"/>
      <c r="T274" s="198"/>
      <c r="U274" s="198"/>
    </row>
    <row r="275" spans="1:21" s="247" customFormat="1" ht="10.5">
      <c r="A275" s="224"/>
      <c r="B275" s="246"/>
      <c r="C275" s="224"/>
      <c r="D275" s="224"/>
      <c r="E275" s="224"/>
      <c r="F275" s="224"/>
      <c r="G275" s="224"/>
      <c r="H275" s="224"/>
      <c r="I275" s="224"/>
      <c r="J275" s="198"/>
      <c r="K275" s="198"/>
      <c r="L275" s="198"/>
      <c r="M275" s="198"/>
      <c r="N275" s="198"/>
      <c r="O275" s="198"/>
      <c r="P275" s="198"/>
      <c r="Q275" s="198"/>
      <c r="R275" s="198"/>
      <c r="S275" s="198"/>
      <c r="T275" s="198"/>
      <c r="U275" s="198"/>
    </row>
    <row r="276" spans="1:21" s="247" customFormat="1" ht="10.5">
      <c r="A276" s="224"/>
      <c r="B276" s="246"/>
      <c r="C276" s="224"/>
      <c r="D276" s="224"/>
      <c r="E276" s="224"/>
      <c r="F276" s="224"/>
      <c r="G276" s="224"/>
      <c r="H276" s="224"/>
      <c r="I276" s="224"/>
      <c r="J276" s="198"/>
      <c r="K276" s="198"/>
      <c r="L276" s="198"/>
      <c r="M276" s="198"/>
      <c r="N276" s="198"/>
      <c r="O276" s="198"/>
      <c r="P276" s="198"/>
      <c r="Q276" s="198"/>
      <c r="R276" s="198"/>
      <c r="S276" s="198"/>
      <c r="T276" s="198"/>
      <c r="U276" s="198"/>
    </row>
    <row r="277" spans="1:21" s="247" customFormat="1" ht="10.5">
      <c r="A277" s="224"/>
      <c r="B277" s="246"/>
      <c r="C277" s="224"/>
      <c r="D277" s="224"/>
      <c r="E277" s="224"/>
      <c r="F277" s="224"/>
      <c r="G277" s="224"/>
      <c r="H277" s="224"/>
      <c r="I277" s="224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198"/>
      <c r="U277" s="198"/>
    </row>
    <row r="278" spans="1:21" s="247" customFormat="1" ht="10.5">
      <c r="A278" s="224"/>
      <c r="B278" s="246"/>
      <c r="C278" s="224"/>
      <c r="D278" s="224"/>
      <c r="E278" s="224"/>
      <c r="F278" s="224"/>
      <c r="G278" s="224"/>
      <c r="H278" s="224"/>
      <c r="I278" s="224"/>
      <c r="J278" s="198"/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</row>
    <row r="279" spans="1:21" s="247" customFormat="1" ht="10.5">
      <c r="A279" s="224"/>
      <c r="B279" s="246"/>
      <c r="C279" s="224"/>
      <c r="D279" s="224"/>
      <c r="E279" s="224"/>
      <c r="F279" s="224"/>
      <c r="G279" s="224"/>
      <c r="H279" s="224"/>
      <c r="I279" s="224"/>
      <c r="J279" s="198"/>
      <c r="K279" s="198"/>
      <c r="L279" s="198"/>
      <c r="M279" s="198"/>
      <c r="N279" s="198"/>
      <c r="O279" s="198"/>
      <c r="P279" s="198"/>
      <c r="Q279" s="198"/>
      <c r="R279" s="198"/>
      <c r="S279" s="198"/>
      <c r="T279" s="198"/>
      <c r="U279" s="198"/>
    </row>
    <row r="280" spans="1:21" s="247" customFormat="1" ht="10.5">
      <c r="A280" s="224"/>
      <c r="B280" s="246"/>
      <c r="C280" s="224"/>
      <c r="D280" s="224"/>
      <c r="E280" s="224"/>
      <c r="F280" s="224"/>
      <c r="G280" s="224"/>
      <c r="H280" s="224"/>
      <c r="I280" s="224"/>
      <c r="J280" s="198"/>
      <c r="K280" s="198"/>
      <c r="L280" s="198"/>
      <c r="M280" s="198"/>
      <c r="N280" s="198"/>
      <c r="O280" s="198"/>
      <c r="P280" s="198"/>
      <c r="Q280" s="198"/>
      <c r="R280" s="198"/>
      <c r="S280" s="198"/>
      <c r="T280" s="198"/>
      <c r="U280" s="198"/>
    </row>
    <row r="281" spans="1:21" s="247" customFormat="1" ht="10.5">
      <c r="A281" s="224"/>
      <c r="B281" s="246"/>
      <c r="C281" s="224"/>
      <c r="D281" s="224"/>
      <c r="E281" s="224"/>
      <c r="F281" s="224"/>
      <c r="G281" s="224"/>
      <c r="H281" s="224"/>
      <c r="I281" s="224"/>
      <c r="J281" s="198"/>
      <c r="K281" s="198"/>
      <c r="L281" s="198"/>
      <c r="M281" s="198"/>
      <c r="N281" s="198"/>
      <c r="O281" s="198"/>
      <c r="P281" s="198"/>
      <c r="Q281" s="198"/>
      <c r="R281" s="198"/>
      <c r="S281" s="198"/>
      <c r="T281" s="198"/>
      <c r="U281" s="198"/>
    </row>
    <row r="282" spans="1:21" s="247" customFormat="1" ht="10.5">
      <c r="A282" s="224"/>
      <c r="B282" s="246"/>
      <c r="C282" s="224"/>
      <c r="D282" s="224"/>
      <c r="E282" s="224"/>
      <c r="F282" s="224"/>
      <c r="G282" s="224"/>
      <c r="H282" s="224"/>
      <c r="I282" s="224"/>
      <c r="J282" s="198"/>
      <c r="K282" s="198"/>
      <c r="L282" s="198"/>
      <c r="M282" s="198"/>
      <c r="N282" s="198"/>
      <c r="O282" s="198"/>
      <c r="P282" s="198"/>
      <c r="Q282" s="198"/>
      <c r="R282" s="198"/>
      <c r="S282" s="198"/>
      <c r="T282" s="198"/>
      <c r="U282" s="198"/>
    </row>
    <row r="283" spans="1:21" s="247" customFormat="1" ht="10.5">
      <c r="A283" s="224"/>
      <c r="B283" s="246"/>
      <c r="C283" s="224"/>
      <c r="D283" s="224"/>
      <c r="E283" s="224"/>
      <c r="F283" s="224"/>
      <c r="G283" s="224"/>
      <c r="H283" s="224"/>
      <c r="I283" s="224"/>
      <c r="J283" s="198"/>
      <c r="K283" s="198"/>
      <c r="L283" s="198"/>
      <c r="M283" s="198"/>
      <c r="N283" s="198"/>
      <c r="O283" s="198"/>
      <c r="P283" s="198"/>
      <c r="Q283" s="198"/>
      <c r="R283" s="198"/>
      <c r="S283" s="198"/>
      <c r="T283" s="198"/>
      <c r="U283" s="198"/>
    </row>
    <row r="284" spans="1:21" s="247" customFormat="1" ht="10.5">
      <c r="A284" s="224"/>
      <c r="B284" s="246"/>
      <c r="C284" s="224"/>
      <c r="D284" s="224"/>
      <c r="E284" s="224"/>
      <c r="F284" s="224"/>
      <c r="G284" s="224"/>
      <c r="H284" s="224"/>
      <c r="I284" s="224"/>
      <c r="J284" s="198"/>
      <c r="K284" s="198"/>
      <c r="L284" s="198"/>
      <c r="M284" s="198"/>
      <c r="N284" s="198"/>
      <c r="O284" s="198"/>
      <c r="P284" s="198"/>
      <c r="Q284" s="198"/>
      <c r="R284" s="198"/>
      <c r="S284" s="198"/>
      <c r="T284" s="198"/>
      <c r="U284" s="198"/>
    </row>
    <row r="285" spans="1:21" s="247" customFormat="1" ht="10.5">
      <c r="A285" s="224"/>
      <c r="B285" s="246"/>
      <c r="C285" s="224"/>
      <c r="D285" s="224"/>
      <c r="E285" s="224"/>
      <c r="F285" s="224"/>
      <c r="G285" s="224"/>
      <c r="H285" s="224"/>
      <c r="I285" s="224"/>
      <c r="J285" s="198"/>
      <c r="K285" s="198"/>
      <c r="L285" s="198"/>
      <c r="M285" s="198"/>
      <c r="N285" s="198"/>
      <c r="O285" s="198"/>
      <c r="P285" s="198"/>
      <c r="Q285" s="198"/>
      <c r="R285" s="198"/>
      <c r="S285" s="198"/>
      <c r="T285" s="198"/>
      <c r="U285" s="198"/>
    </row>
    <row r="286" spans="1:21" s="247" customFormat="1" ht="10.5">
      <c r="A286" s="224"/>
      <c r="B286" s="246"/>
      <c r="C286" s="224"/>
      <c r="D286" s="224"/>
      <c r="E286" s="224"/>
      <c r="F286" s="224"/>
      <c r="G286" s="224"/>
      <c r="H286" s="224"/>
      <c r="I286" s="224"/>
      <c r="J286" s="198"/>
      <c r="K286" s="198"/>
      <c r="L286" s="198"/>
      <c r="M286" s="198"/>
      <c r="N286" s="198"/>
      <c r="O286" s="198"/>
      <c r="P286" s="198"/>
      <c r="Q286" s="198"/>
      <c r="R286" s="198"/>
      <c r="S286" s="198"/>
      <c r="T286" s="198"/>
      <c r="U286" s="198"/>
    </row>
    <row r="287" spans="1:21" s="247" customFormat="1" ht="10.5">
      <c r="A287" s="224"/>
      <c r="B287" s="246"/>
      <c r="C287" s="224"/>
      <c r="D287" s="224"/>
      <c r="E287" s="224"/>
      <c r="F287" s="224"/>
      <c r="G287" s="224"/>
      <c r="H287" s="224"/>
      <c r="I287" s="224"/>
      <c r="J287" s="198"/>
      <c r="K287" s="198"/>
      <c r="L287" s="198"/>
      <c r="M287" s="198"/>
      <c r="N287" s="198"/>
      <c r="O287" s="198"/>
      <c r="P287" s="198"/>
      <c r="Q287" s="198"/>
      <c r="R287" s="198"/>
      <c r="S287" s="198"/>
      <c r="T287" s="198"/>
      <c r="U287" s="198"/>
    </row>
    <row r="288" spans="1:21" s="247" customFormat="1" ht="10.5">
      <c r="A288" s="224"/>
      <c r="B288" s="246"/>
      <c r="C288" s="224"/>
      <c r="D288" s="224"/>
      <c r="E288" s="224"/>
      <c r="F288" s="224"/>
      <c r="G288" s="224"/>
      <c r="H288" s="224"/>
      <c r="I288" s="224"/>
      <c r="J288" s="198"/>
      <c r="K288" s="198"/>
      <c r="L288" s="198"/>
      <c r="M288" s="198"/>
      <c r="N288" s="198"/>
      <c r="O288" s="198"/>
      <c r="P288" s="198"/>
      <c r="Q288" s="198"/>
      <c r="R288" s="198"/>
      <c r="S288" s="198"/>
      <c r="T288" s="198"/>
      <c r="U288" s="198"/>
    </row>
    <row r="289" spans="1:21" s="247" customFormat="1" ht="10.5">
      <c r="A289" s="224"/>
      <c r="B289" s="246"/>
      <c r="C289" s="224"/>
      <c r="D289" s="224"/>
      <c r="E289" s="224"/>
      <c r="F289" s="224"/>
      <c r="G289" s="224"/>
      <c r="H289" s="224"/>
      <c r="I289" s="224"/>
      <c r="J289" s="198"/>
      <c r="K289" s="198"/>
      <c r="L289" s="198"/>
      <c r="M289" s="198"/>
      <c r="N289" s="198"/>
      <c r="O289" s="198"/>
      <c r="P289" s="198"/>
      <c r="Q289" s="198"/>
      <c r="R289" s="198"/>
      <c r="S289" s="198"/>
      <c r="T289" s="198"/>
      <c r="U289" s="198"/>
    </row>
    <row r="290" spans="1:21" s="247" customFormat="1" ht="10.5">
      <c r="A290" s="224"/>
      <c r="B290" s="246"/>
      <c r="C290" s="224"/>
      <c r="D290" s="224"/>
      <c r="E290" s="224"/>
      <c r="F290" s="224"/>
      <c r="G290" s="224"/>
      <c r="H290" s="224"/>
      <c r="I290" s="224"/>
      <c r="J290" s="198"/>
      <c r="K290" s="198"/>
      <c r="L290" s="198"/>
      <c r="M290" s="198"/>
      <c r="N290" s="198"/>
      <c r="O290" s="198"/>
      <c r="P290" s="198"/>
      <c r="Q290" s="198"/>
      <c r="R290" s="198"/>
      <c r="S290" s="198"/>
      <c r="T290" s="198"/>
      <c r="U290" s="198"/>
    </row>
    <row r="291" spans="1:21" s="247" customFormat="1" ht="10.5">
      <c r="A291" s="224"/>
      <c r="B291" s="246"/>
      <c r="C291" s="224"/>
      <c r="D291" s="224"/>
      <c r="E291" s="224"/>
      <c r="F291" s="224"/>
      <c r="G291" s="224"/>
      <c r="H291" s="224"/>
      <c r="I291" s="224"/>
      <c r="J291" s="198"/>
      <c r="K291" s="198"/>
      <c r="L291" s="198"/>
      <c r="M291" s="198"/>
      <c r="N291" s="198"/>
      <c r="O291" s="198"/>
      <c r="P291" s="198"/>
      <c r="Q291" s="198"/>
      <c r="R291" s="198"/>
      <c r="S291" s="198"/>
      <c r="T291" s="198"/>
      <c r="U291" s="198"/>
    </row>
    <row r="292" spans="1:21" s="247" customFormat="1" ht="10.5">
      <c r="A292" s="224"/>
      <c r="B292" s="246"/>
      <c r="C292" s="224"/>
      <c r="D292" s="224"/>
      <c r="E292" s="224"/>
      <c r="F292" s="224"/>
      <c r="G292" s="224"/>
      <c r="H292" s="224"/>
      <c r="I292" s="224"/>
      <c r="J292" s="198"/>
      <c r="K292" s="198"/>
      <c r="L292" s="198"/>
      <c r="M292" s="198"/>
      <c r="N292" s="198"/>
      <c r="O292" s="198"/>
      <c r="P292" s="198"/>
      <c r="Q292" s="198"/>
      <c r="R292" s="198"/>
      <c r="S292" s="198"/>
      <c r="T292" s="198"/>
      <c r="U292" s="198"/>
    </row>
    <row r="293" spans="1:21" s="247" customFormat="1" ht="10.5">
      <c r="A293" s="224"/>
      <c r="B293" s="246"/>
      <c r="C293" s="224"/>
      <c r="D293" s="224"/>
      <c r="E293" s="224"/>
      <c r="F293" s="224"/>
      <c r="G293" s="224"/>
      <c r="H293" s="224"/>
      <c r="I293" s="224"/>
      <c r="J293" s="198"/>
      <c r="K293" s="198"/>
      <c r="L293" s="198"/>
      <c r="M293" s="198"/>
      <c r="N293" s="198"/>
      <c r="O293" s="198"/>
      <c r="P293" s="198"/>
      <c r="Q293" s="198"/>
      <c r="R293" s="198"/>
      <c r="S293" s="198"/>
      <c r="T293" s="198"/>
      <c r="U293" s="198"/>
    </row>
    <row r="294" spans="1:21" s="247" customFormat="1" ht="10.5">
      <c r="A294" s="224"/>
      <c r="B294" s="246"/>
      <c r="C294" s="224"/>
      <c r="D294" s="224"/>
      <c r="E294" s="224"/>
      <c r="F294" s="224"/>
      <c r="G294" s="224"/>
      <c r="H294" s="224"/>
      <c r="I294" s="224"/>
      <c r="J294" s="198"/>
      <c r="K294" s="198"/>
      <c r="L294" s="198"/>
      <c r="M294" s="198"/>
      <c r="N294" s="198"/>
      <c r="O294" s="198"/>
      <c r="P294" s="198"/>
      <c r="Q294" s="198"/>
      <c r="R294" s="198"/>
      <c r="S294" s="198"/>
      <c r="T294" s="198"/>
      <c r="U294" s="198"/>
    </row>
    <row r="295" spans="1:21" s="247" customFormat="1" ht="10.5">
      <c r="A295" s="224"/>
      <c r="B295" s="246"/>
      <c r="C295" s="224"/>
      <c r="D295" s="224"/>
      <c r="E295" s="224"/>
      <c r="F295" s="224"/>
      <c r="G295" s="224"/>
      <c r="H295" s="224"/>
      <c r="I295" s="224"/>
      <c r="J295" s="198"/>
      <c r="K295" s="198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</row>
    <row r="296" spans="1:21" s="247" customFormat="1" ht="10.5">
      <c r="A296" s="224"/>
      <c r="B296" s="246"/>
      <c r="C296" s="224"/>
      <c r="D296" s="224"/>
      <c r="E296" s="224"/>
      <c r="F296" s="224"/>
      <c r="G296" s="224"/>
      <c r="H296" s="224"/>
      <c r="I296" s="224"/>
      <c r="J296" s="198"/>
      <c r="K296" s="198"/>
      <c r="L296" s="198"/>
      <c r="M296" s="198"/>
      <c r="N296" s="198"/>
      <c r="O296" s="198"/>
      <c r="P296" s="198"/>
      <c r="Q296" s="198"/>
      <c r="R296" s="198"/>
      <c r="S296" s="198"/>
      <c r="T296" s="198"/>
      <c r="U296" s="198"/>
    </row>
    <row r="297" spans="1:21" s="247" customFormat="1" ht="10.5">
      <c r="A297" s="224"/>
      <c r="B297" s="246"/>
      <c r="C297" s="224"/>
      <c r="D297" s="224"/>
      <c r="E297" s="224"/>
      <c r="F297" s="224"/>
      <c r="G297" s="224"/>
      <c r="H297" s="224"/>
      <c r="I297" s="224"/>
      <c r="J297" s="198"/>
      <c r="K297" s="198"/>
      <c r="L297" s="198"/>
      <c r="M297" s="198"/>
      <c r="N297" s="198"/>
      <c r="O297" s="198"/>
      <c r="P297" s="198"/>
      <c r="Q297" s="198"/>
      <c r="R297" s="198"/>
      <c r="S297" s="198"/>
      <c r="T297" s="198"/>
      <c r="U297" s="198"/>
    </row>
    <row r="298" spans="1:21" s="247" customFormat="1" ht="10.5">
      <c r="A298" s="224"/>
      <c r="B298" s="246"/>
      <c r="C298" s="224"/>
      <c r="D298" s="224"/>
      <c r="E298" s="224"/>
      <c r="F298" s="224"/>
      <c r="G298" s="224"/>
      <c r="H298" s="224"/>
      <c r="I298" s="224"/>
      <c r="J298" s="198"/>
      <c r="K298" s="198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</row>
    <row r="299" spans="1:21" s="247" customFormat="1" ht="10.5">
      <c r="A299" s="224"/>
      <c r="B299" s="246"/>
      <c r="C299" s="224"/>
      <c r="D299" s="224"/>
      <c r="E299" s="224"/>
      <c r="F299" s="224"/>
      <c r="G299" s="224"/>
      <c r="H299" s="224"/>
      <c r="I299" s="224"/>
      <c r="J299" s="198"/>
      <c r="K299" s="198"/>
      <c r="L299" s="198"/>
      <c r="M299" s="198"/>
      <c r="N299" s="198"/>
      <c r="O299" s="198"/>
      <c r="P299" s="198"/>
      <c r="Q299" s="198"/>
      <c r="R299" s="198"/>
      <c r="S299" s="198"/>
      <c r="T299" s="198"/>
      <c r="U299" s="198"/>
    </row>
    <row r="300" spans="1:21" s="247" customFormat="1" ht="10.5">
      <c r="A300" s="224"/>
      <c r="B300" s="246"/>
      <c r="C300" s="224"/>
      <c r="D300" s="224"/>
      <c r="E300" s="224"/>
      <c r="F300" s="224"/>
      <c r="G300" s="224"/>
      <c r="H300" s="224"/>
      <c r="I300" s="224"/>
      <c r="J300" s="198"/>
      <c r="K300" s="198"/>
      <c r="L300" s="198"/>
      <c r="M300" s="198"/>
      <c r="N300" s="198"/>
      <c r="O300" s="198"/>
      <c r="P300" s="198"/>
      <c r="Q300" s="198"/>
      <c r="R300" s="198"/>
      <c r="S300" s="198"/>
      <c r="T300" s="198"/>
      <c r="U300" s="198"/>
    </row>
    <row r="301" spans="1:21" s="247" customFormat="1" ht="10.5">
      <c r="A301" s="224"/>
      <c r="B301" s="246"/>
      <c r="C301" s="224"/>
      <c r="D301" s="224"/>
      <c r="E301" s="224"/>
      <c r="F301" s="224"/>
      <c r="G301" s="224"/>
      <c r="H301" s="224"/>
      <c r="I301" s="224"/>
      <c r="J301" s="198"/>
      <c r="K301" s="198"/>
      <c r="L301" s="198"/>
      <c r="M301" s="198"/>
      <c r="N301" s="198"/>
      <c r="O301" s="198"/>
      <c r="P301" s="198"/>
      <c r="Q301" s="198"/>
      <c r="R301" s="198"/>
      <c r="S301" s="198"/>
      <c r="T301" s="198"/>
      <c r="U301" s="198"/>
    </row>
    <row r="302" spans="1:21" s="247" customFormat="1" ht="10.5">
      <c r="A302" s="224"/>
      <c r="B302" s="246"/>
      <c r="C302" s="224"/>
      <c r="D302" s="224"/>
      <c r="E302" s="224"/>
      <c r="F302" s="224"/>
      <c r="G302" s="224"/>
      <c r="H302" s="224"/>
      <c r="I302" s="224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</row>
    <row r="303" spans="1:21" s="247" customFormat="1" ht="10.5">
      <c r="A303" s="224"/>
      <c r="B303" s="246"/>
      <c r="C303" s="224"/>
      <c r="D303" s="224"/>
      <c r="E303" s="224"/>
      <c r="F303" s="224"/>
      <c r="G303" s="224"/>
      <c r="H303" s="224"/>
      <c r="I303" s="224"/>
      <c r="J303" s="198"/>
      <c r="K303" s="198"/>
      <c r="L303" s="198"/>
      <c r="M303" s="198"/>
      <c r="N303" s="198"/>
      <c r="O303" s="198"/>
      <c r="P303" s="198"/>
      <c r="Q303" s="198"/>
      <c r="R303" s="198"/>
      <c r="S303" s="198"/>
      <c r="T303" s="198"/>
      <c r="U303" s="198"/>
    </row>
    <row r="304" spans="1:21" s="247" customFormat="1" ht="10.5">
      <c r="A304" s="224"/>
      <c r="B304" s="246"/>
      <c r="C304" s="224"/>
      <c r="D304" s="224"/>
      <c r="E304" s="224"/>
      <c r="F304" s="224"/>
      <c r="G304" s="224"/>
      <c r="H304" s="224"/>
      <c r="I304" s="224"/>
      <c r="J304" s="198"/>
      <c r="K304" s="198"/>
      <c r="L304" s="198"/>
      <c r="M304" s="198"/>
      <c r="N304" s="198"/>
      <c r="O304" s="198"/>
      <c r="P304" s="198"/>
      <c r="Q304" s="198"/>
      <c r="R304" s="198"/>
      <c r="S304" s="198"/>
      <c r="T304" s="198"/>
      <c r="U304" s="198"/>
    </row>
    <row r="305" spans="1:21" s="247" customFormat="1" ht="10.5">
      <c r="A305" s="224"/>
      <c r="B305" s="246"/>
      <c r="C305" s="224"/>
      <c r="D305" s="224"/>
      <c r="E305" s="224"/>
      <c r="F305" s="224"/>
      <c r="G305" s="224"/>
      <c r="H305" s="224"/>
      <c r="I305" s="224"/>
      <c r="J305" s="198"/>
      <c r="K305" s="198"/>
      <c r="L305" s="198"/>
      <c r="M305" s="198"/>
      <c r="N305" s="198"/>
      <c r="O305" s="198"/>
      <c r="P305" s="198"/>
      <c r="Q305" s="198"/>
      <c r="R305" s="198"/>
      <c r="S305" s="198"/>
      <c r="T305" s="198"/>
      <c r="U305" s="198"/>
    </row>
    <row r="306" spans="1:21" s="247" customFormat="1" ht="10.5">
      <c r="A306" s="224"/>
      <c r="B306" s="246"/>
      <c r="C306" s="224"/>
      <c r="D306" s="224"/>
      <c r="E306" s="224"/>
      <c r="F306" s="224"/>
      <c r="G306" s="224"/>
      <c r="H306" s="224"/>
      <c r="I306" s="224"/>
      <c r="J306" s="198"/>
      <c r="K306" s="198"/>
      <c r="L306" s="198"/>
      <c r="M306" s="198"/>
      <c r="N306" s="198"/>
      <c r="O306" s="198"/>
      <c r="P306" s="198"/>
      <c r="Q306" s="198"/>
      <c r="R306" s="198"/>
      <c r="S306" s="198"/>
      <c r="T306" s="198"/>
      <c r="U306" s="198"/>
    </row>
    <row r="307" spans="1:21" s="247" customFormat="1" ht="10.5">
      <c r="A307" s="224"/>
      <c r="B307" s="246"/>
      <c r="C307" s="224"/>
      <c r="D307" s="224"/>
      <c r="E307" s="224"/>
      <c r="F307" s="224"/>
      <c r="G307" s="224"/>
      <c r="H307" s="224"/>
      <c r="I307" s="224"/>
      <c r="J307" s="198"/>
      <c r="K307" s="198"/>
      <c r="L307" s="198"/>
      <c r="M307" s="198"/>
      <c r="N307" s="198"/>
      <c r="O307" s="198"/>
      <c r="P307" s="198"/>
      <c r="Q307" s="198"/>
      <c r="R307" s="198"/>
      <c r="S307" s="198"/>
      <c r="T307" s="198"/>
      <c r="U307" s="198"/>
    </row>
    <row r="308" spans="1:21" s="247" customFormat="1" ht="10.5">
      <c r="A308" s="224"/>
      <c r="B308" s="246"/>
      <c r="C308" s="224"/>
      <c r="D308" s="224"/>
      <c r="E308" s="224"/>
      <c r="F308" s="224"/>
      <c r="G308" s="224"/>
      <c r="H308" s="224"/>
      <c r="I308" s="224"/>
      <c r="J308" s="198"/>
      <c r="K308" s="198"/>
      <c r="L308" s="198"/>
      <c r="M308" s="198"/>
      <c r="N308" s="198"/>
      <c r="O308" s="198"/>
      <c r="P308" s="198"/>
      <c r="Q308" s="198"/>
      <c r="R308" s="198"/>
      <c r="S308" s="198"/>
      <c r="T308" s="198"/>
      <c r="U308" s="198"/>
    </row>
    <row r="309" spans="1:21" s="247" customFormat="1" ht="10.5">
      <c r="A309" s="224"/>
      <c r="B309" s="246"/>
      <c r="C309" s="224"/>
      <c r="D309" s="224"/>
      <c r="E309" s="224"/>
      <c r="F309" s="224"/>
      <c r="G309" s="224"/>
      <c r="H309" s="224"/>
      <c r="I309" s="224"/>
      <c r="J309" s="198"/>
      <c r="K309" s="198"/>
      <c r="L309" s="198"/>
      <c r="M309" s="198"/>
      <c r="N309" s="198"/>
      <c r="O309" s="198"/>
      <c r="P309" s="198"/>
      <c r="Q309" s="198"/>
      <c r="R309" s="198"/>
      <c r="S309" s="198"/>
      <c r="T309" s="198"/>
      <c r="U309" s="198"/>
    </row>
    <row r="310" spans="1:21" s="247" customFormat="1" ht="10.5">
      <c r="A310" s="224"/>
      <c r="B310" s="246"/>
      <c r="C310" s="224"/>
      <c r="D310" s="224"/>
      <c r="E310" s="224"/>
      <c r="F310" s="224"/>
      <c r="G310" s="224"/>
      <c r="H310" s="224"/>
      <c r="I310" s="224"/>
      <c r="J310" s="198"/>
      <c r="K310" s="198"/>
      <c r="L310" s="198"/>
      <c r="M310" s="198"/>
      <c r="N310" s="198"/>
      <c r="O310" s="198"/>
      <c r="P310" s="198"/>
      <c r="Q310" s="198"/>
      <c r="R310" s="198"/>
      <c r="S310" s="198"/>
      <c r="T310" s="198"/>
      <c r="U310" s="198"/>
    </row>
    <row r="311" spans="1:21" s="247" customFormat="1" ht="10.5">
      <c r="A311" s="224"/>
      <c r="B311" s="246"/>
      <c r="C311" s="224"/>
      <c r="D311" s="224"/>
      <c r="E311" s="224"/>
      <c r="F311" s="224"/>
      <c r="G311" s="224"/>
      <c r="H311" s="224"/>
      <c r="I311" s="224"/>
      <c r="J311" s="198"/>
      <c r="K311" s="198"/>
      <c r="L311" s="198"/>
      <c r="M311" s="198"/>
      <c r="N311" s="198"/>
      <c r="O311" s="198"/>
      <c r="P311" s="198"/>
      <c r="Q311" s="198"/>
      <c r="R311" s="198"/>
      <c r="S311" s="198"/>
      <c r="T311" s="198"/>
      <c r="U311" s="198"/>
    </row>
    <row r="312" spans="1:21" s="247" customFormat="1" ht="10.5">
      <c r="A312" s="224"/>
      <c r="B312" s="246"/>
      <c r="C312" s="224"/>
      <c r="D312" s="224"/>
      <c r="E312" s="224"/>
      <c r="F312" s="224"/>
      <c r="G312" s="224"/>
      <c r="H312" s="224"/>
      <c r="I312" s="224"/>
      <c r="J312" s="198"/>
      <c r="K312" s="198"/>
      <c r="L312" s="198"/>
      <c r="M312" s="198"/>
      <c r="N312" s="198"/>
      <c r="O312" s="198"/>
      <c r="P312" s="198"/>
      <c r="Q312" s="198"/>
      <c r="R312" s="198"/>
      <c r="S312" s="198"/>
      <c r="T312" s="198"/>
      <c r="U312" s="198"/>
    </row>
    <row r="313" spans="1:21" s="247" customFormat="1" ht="10.5">
      <c r="A313" s="224"/>
      <c r="B313" s="246"/>
      <c r="C313" s="224"/>
      <c r="D313" s="224"/>
      <c r="E313" s="224"/>
      <c r="F313" s="224"/>
      <c r="G313" s="224"/>
      <c r="H313" s="224"/>
      <c r="I313" s="224"/>
      <c r="J313" s="198"/>
      <c r="K313" s="198"/>
      <c r="L313" s="198"/>
      <c r="M313" s="198"/>
      <c r="N313" s="198"/>
      <c r="O313" s="198"/>
      <c r="P313" s="198"/>
      <c r="Q313" s="198"/>
      <c r="R313" s="198"/>
      <c r="S313" s="198"/>
      <c r="T313" s="198"/>
      <c r="U313" s="198"/>
    </row>
    <row r="314" spans="1:21" s="247" customFormat="1" ht="10.5">
      <c r="A314" s="224"/>
      <c r="B314" s="246"/>
      <c r="C314" s="224"/>
      <c r="D314" s="224"/>
      <c r="E314" s="224"/>
      <c r="F314" s="224"/>
      <c r="G314" s="224"/>
      <c r="H314" s="224"/>
      <c r="I314" s="224"/>
      <c r="J314" s="198"/>
      <c r="K314" s="198"/>
      <c r="L314" s="198"/>
      <c r="M314" s="198"/>
      <c r="N314" s="198"/>
      <c r="O314" s="198"/>
      <c r="P314" s="198"/>
      <c r="Q314" s="198"/>
      <c r="R314" s="198"/>
      <c r="S314" s="198"/>
      <c r="T314" s="198"/>
      <c r="U314" s="198"/>
    </row>
    <row r="315" spans="1:21" s="247" customFormat="1" ht="10.5">
      <c r="A315" s="224"/>
      <c r="B315" s="246"/>
      <c r="C315" s="224"/>
      <c r="D315" s="224"/>
      <c r="E315" s="224"/>
      <c r="F315" s="224"/>
      <c r="G315" s="224"/>
      <c r="H315" s="224"/>
      <c r="I315" s="224"/>
      <c r="J315" s="198"/>
      <c r="K315" s="198"/>
      <c r="L315" s="198"/>
      <c r="M315" s="198"/>
      <c r="N315" s="198"/>
      <c r="O315" s="198"/>
      <c r="P315" s="198"/>
      <c r="Q315" s="198"/>
      <c r="R315" s="198"/>
      <c r="S315" s="198"/>
      <c r="T315" s="198"/>
      <c r="U315" s="198"/>
    </row>
    <row r="316" spans="1:21" s="247" customFormat="1" ht="10.5">
      <c r="A316" s="224"/>
      <c r="B316" s="246"/>
      <c r="C316" s="224"/>
      <c r="D316" s="224"/>
      <c r="E316" s="224"/>
      <c r="F316" s="224"/>
      <c r="G316" s="224"/>
      <c r="H316" s="224"/>
      <c r="I316" s="224"/>
      <c r="J316" s="198"/>
      <c r="K316" s="198"/>
      <c r="L316" s="198"/>
      <c r="M316" s="198"/>
      <c r="N316" s="198"/>
      <c r="O316" s="198"/>
      <c r="P316" s="198"/>
      <c r="Q316" s="198"/>
      <c r="R316" s="198"/>
      <c r="S316" s="198"/>
      <c r="T316" s="198"/>
      <c r="U316" s="198"/>
    </row>
    <row r="317" spans="1:21" s="247" customFormat="1" ht="10.5">
      <c r="A317" s="224"/>
      <c r="B317" s="246"/>
      <c r="C317" s="224"/>
      <c r="D317" s="224"/>
      <c r="E317" s="224"/>
      <c r="F317" s="224"/>
      <c r="G317" s="224"/>
      <c r="H317" s="224"/>
      <c r="I317" s="224"/>
      <c r="J317" s="198"/>
      <c r="K317" s="198"/>
      <c r="L317" s="198"/>
      <c r="M317" s="198"/>
      <c r="N317" s="198"/>
      <c r="O317" s="198"/>
      <c r="P317" s="198"/>
      <c r="Q317" s="198"/>
      <c r="R317" s="198"/>
      <c r="S317" s="198"/>
      <c r="T317" s="198"/>
      <c r="U317" s="198"/>
    </row>
    <row r="318" spans="1:21" s="247" customFormat="1" ht="10.5">
      <c r="A318" s="224"/>
      <c r="B318" s="246"/>
      <c r="C318" s="224"/>
      <c r="D318" s="224"/>
      <c r="E318" s="224"/>
      <c r="F318" s="224"/>
      <c r="G318" s="224"/>
      <c r="H318" s="224"/>
      <c r="I318" s="224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</row>
    <row r="319" spans="1:21" s="247" customFormat="1" ht="10.5">
      <c r="A319" s="224"/>
      <c r="B319" s="246"/>
      <c r="C319" s="224"/>
      <c r="D319" s="224"/>
      <c r="E319" s="224"/>
      <c r="F319" s="224"/>
      <c r="G319" s="224"/>
      <c r="H319" s="224"/>
      <c r="I319" s="224"/>
      <c r="J319" s="198"/>
      <c r="K319" s="198"/>
      <c r="L319" s="198"/>
      <c r="M319" s="198"/>
      <c r="N319" s="198"/>
      <c r="O319" s="198"/>
      <c r="P319" s="198"/>
      <c r="Q319" s="198"/>
      <c r="R319" s="198"/>
      <c r="S319" s="198"/>
      <c r="T319" s="198"/>
      <c r="U319" s="198"/>
    </row>
    <row r="320" spans="1:21" s="247" customFormat="1" ht="10.5">
      <c r="A320" s="224"/>
      <c r="B320" s="246"/>
      <c r="C320" s="224"/>
      <c r="D320" s="224"/>
      <c r="E320" s="224"/>
      <c r="F320" s="224"/>
      <c r="G320" s="224"/>
      <c r="H320" s="224"/>
      <c r="I320" s="224"/>
      <c r="J320" s="198"/>
      <c r="K320" s="198"/>
      <c r="L320" s="198"/>
      <c r="M320" s="198"/>
      <c r="N320" s="198"/>
      <c r="O320" s="198"/>
      <c r="P320" s="198"/>
      <c r="Q320" s="198"/>
      <c r="R320" s="198"/>
      <c r="S320" s="198"/>
      <c r="T320" s="198"/>
      <c r="U320" s="198"/>
    </row>
    <row r="321" spans="1:21" s="247" customFormat="1" ht="10.5">
      <c r="A321" s="224"/>
      <c r="B321" s="246"/>
      <c r="C321" s="224"/>
      <c r="D321" s="224"/>
      <c r="E321" s="224"/>
      <c r="F321" s="224"/>
      <c r="G321" s="224"/>
      <c r="H321" s="224"/>
      <c r="I321" s="224"/>
      <c r="J321" s="198"/>
      <c r="K321" s="198"/>
      <c r="L321" s="198"/>
      <c r="M321" s="198"/>
      <c r="N321" s="198"/>
      <c r="O321" s="198"/>
      <c r="P321" s="198"/>
      <c r="Q321" s="198"/>
      <c r="R321" s="198"/>
      <c r="S321" s="198"/>
      <c r="T321" s="198"/>
      <c r="U321" s="198"/>
    </row>
    <row r="322" spans="1:21" s="247" customFormat="1" ht="10.5">
      <c r="A322" s="224"/>
      <c r="B322" s="246"/>
      <c r="C322" s="224"/>
      <c r="D322" s="224"/>
      <c r="E322" s="224"/>
      <c r="F322" s="224"/>
      <c r="G322" s="224"/>
      <c r="H322" s="224"/>
      <c r="I322" s="224"/>
      <c r="J322" s="198"/>
      <c r="K322" s="198"/>
      <c r="L322" s="198"/>
      <c r="M322" s="198"/>
      <c r="N322" s="198"/>
      <c r="O322" s="198"/>
      <c r="P322" s="198"/>
      <c r="Q322" s="198"/>
      <c r="R322" s="198"/>
      <c r="S322" s="198"/>
      <c r="T322" s="198"/>
      <c r="U322" s="198"/>
    </row>
    <row r="323" spans="1:21" s="247" customFormat="1" ht="10.5">
      <c r="A323" s="224"/>
      <c r="B323" s="246"/>
      <c r="C323" s="224"/>
      <c r="D323" s="224"/>
      <c r="E323" s="224"/>
      <c r="F323" s="224"/>
      <c r="G323" s="224"/>
      <c r="H323" s="224"/>
      <c r="I323" s="224"/>
      <c r="J323" s="198"/>
      <c r="K323" s="198"/>
      <c r="L323" s="198"/>
      <c r="M323" s="198"/>
      <c r="N323" s="198"/>
      <c r="O323" s="198"/>
      <c r="P323" s="198"/>
      <c r="Q323" s="198"/>
      <c r="R323" s="198"/>
      <c r="S323" s="198"/>
      <c r="T323" s="198"/>
      <c r="U323" s="198"/>
    </row>
    <row r="324" spans="1:21" s="247" customFormat="1" ht="10.5">
      <c r="A324" s="224"/>
      <c r="B324" s="246"/>
      <c r="C324" s="224"/>
      <c r="D324" s="224"/>
      <c r="E324" s="224"/>
      <c r="F324" s="224"/>
      <c r="G324" s="224"/>
      <c r="H324" s="224"/>
      <c r="I324" s="224"/>
      <c r="J324" s="198"/>
      <c r="K324" s="198"/>
      <c r="L324" s="198"/>
      <c r="M324" s="198"/>
      <c r="N324" s="198"/>
      <c r="O324" s="198"/>
      <c r="P324" s="198"/>
      <c r="Q324" s="198"/>
      <c r="R324" s="198"/>
      <c r="S324" s="198"/>
      <c r="T324" s="198"/>
      <c r="U324" s="198"/>
    </row>
    <row r="325" spans="1:21" s="247" customFormat="1" ht="10.5">
      <c r="A325" s="224"/>
      <c r="B325" s="246"/>
      <c r="C325" s="224"/>
      <c r="D325" s="224"/>
      <c r="E325" s="224"/>
      <c r="F325" s="224"/>
      <c r="G325" s="224"/>
      <c r="H325" s="224"/>
      <c r="I325" s="224"/>
      <c r="J325" s="198"/>
      <c r="K325" s="198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</row>
    <row r="326" spans="1:21" s="247" customFormat="1" ht="10.5">
      <c r="A326" s="224"/>
      <c r="B326" s="246"/>
      <c r="C326" s="224"/>
      <c r="D326" s="224"/>
      <c r="E326" s="224"/>
      <c r="F326" s="224"/>
      <c r="G326" s="224"/>
      <c r="H326" s="224"/>
      <c r="I326" s="224"/>
      <c r="J326" s="198"/>
      <c r="K326" s="198"/>
      <c r="L326" s="198"/>
      <c r="M326" s="198"/>
      <c r="N326" s="198"/>
      <c r="O326" s="198"/>
      <c r="P326" s="198"/>
      <c r="Q326" s="198"/>
      <c r="R326" s="198"/>
      <c r="S326" s="198"/>
      <c r="T326" s="198"/>
      <c r="U326" s="198"/>
    </row>
    <row r="327" spans="1:21" s="247" customFormat="1" ht="10.5">
      <c r="A327" s="224"/>
      <c r="B327" s="246"/>
      <c r="C327" s="224"/>
      <c r="D327" s="224"/>
      <c r="E327" s="224"/>
      <c r="F327" s="224"/>
      <c r="G327" s="224"/>
      <c r="H327" s="224"/>
      <c r="I327" s="224"/>
      <c r="J327" s="198"/>
      <c r="K327" s="198"/>
      <c r="L327" s="198"/>
      <c r="M327" s="198"/>
      <c r="N327" s="198"/>
      <c r="O327" s="198"/>
      <c r="P327" s="198"/>
      <c r="Q327" s="198"/>
      <c r="R327" s="198"/>
      <c r="S327" s="198"/>
      <c r="T327" s="198"/>
      <c r="U327" s="198"/>
    </row>
    <row r="328" spans="1:21" s="247" customFormat="1" ht="10.5">
      <c r="A328" s="224"/>
      <c r="B328" s="246"/>
      <c r="C328" s="224"/>
      <c r="D328" s="224"/>
      <c r="E328" s="224"/>
      <c r="F328" s="224"/>
      <c r="G328" s="224"/>
      <c r="H328" s="224"/>
      <c r="I328" s="224"/>
      <c r="J328" s="198"/>
      <c r="K328" s="198"/>
      <c r="L328" s="198"/>
      <c r="M328" s="198"/>
      <c r="N328" s="198"/>
      <c r="O328" s="198"/>
      <c r="P328" s="198"/>
      <c r="Q328" s="198"/>
      <c r="R328" s="198"/>
      <c r="S328" s="198"/>
      <c r="T328" s="198"/>
      <c r="U328" s="198"/>
    </row>
    <row r="329" spans="1:21" s="247" customFormat="1" ht="10.5">
      <c r="A329" s="224"/>
      <c r="B329" s="246"/>
      <c r="C329" s="224"/>
      <c r="D329" s="224"/>
      <c r="E329" s="224"/>
      <c r="F329" s="224"/>
      <c r="G329" s="224"/>
      <c r="H329" s="224"/>
      <c r="I329" s="224"/>
      <c r="J329" s="198"/>
      <c r="K329" s="198"/>
      <c r="L329" s="198"/>
      <c r="M329" s="198"/>
      <c r="N329" s="198"/>
      <c r="O329" s="198"/>
      <c r="P329" s="198"/>
      <c r="Q329" s="198"/>
      <c r="R329" s="198"/>
      <c r="S329" s="198"/>
      <c r="T329" s="198"/>
      <c r="U329" s="198"/>
    </row>
    <row r="330" spans="1:21" s="247" customFormat="1" ht="10.5">
      <c r="A330" s="224"/>
      <c r="B330" s="246"/>
      <c r="C330" s="224"/>
      <c r="D330" s="224"/>
      <c r="E330" s="224"/>
      <c r="F330" s="224"/>
      <c r="G330" s="224"/>
      <c r="H330" s="224"/>
      <c r="I330" s="224"/>
      <c r="J330" s="198"/>
      <c r="K330" s="198"/>
      <c r="L330" s="198"/>
      <c r="M330" s="198"/>
      <c r="N330" s="198"/>
      <c r="O330" s="198"/>
      <c r="P330" s="198"/>
      <c r="Q330" s="198"/>
      <c r="R330" s="198"/>
      <c r="S330" s="198"/>
      <c r="T330" s="198"/>
      <c r="U330" s="198"/>
    </row>
    <row r="331" spans="1:21" s="247" customFormat="1" ht="10.5">
      <c r="A331" s="224"/>
      <c r="B331" s="246"/>
      <c r="C331" s="224"/>
      <c r="D331" s="224"/>
      <c r="E331" s="224"/>
      <c r="F331" s="224"/>
      <c r="G331" s="224"/>
      <c r="H331" s="224"/>
      <c r="I331" s="224"/>
      <c r="J331" s="198"/>
      <c r="K331" s="198"/>
      <c r="L331" s="198"/>
      <c r="M331" s="198"/>
      <c r="N331" s="198"/>
      <c r="O331" s="198"/>
      <c r="P331" s="198"/>
      <c r="Q331" s="198"/>
      <c r="R331" s="198"/>
      <c r="S331" s="198"/>
      <c r="T331" s="198"/>
      <c r="U331" s="198"/>
    </row>
    <row r="332" spans="1:21" s="247" customFormat="1" ht="10.5">
      <c r="A332" s="224"/>
      <c r="B332" s="246"/>
      <c r="C332" s="224"/>
      <c r="D332" s="224"/>
      <c r="E332" s="224"/>
      <c r="F332" s="224"/>
      <c r="G332" s="224"/>
      <c r="H332" s="224"/>
      <c r="I332" s="224"/>
      <c r="J332" s="198"/>
      <c r="K332" s="198"/>
      <c r="L332" s="198"/>
      <c r="M332" s="198"/>
      <c r="N332" s="198"/>
      <c r="O332" s="198"/>
      <c r="P332" s="198"/>
      <c r="Q332" s="198"/>
      <c r="R332" s="198"/>
      <c r="S332" s="198"/>
      <c r="T332" s="198"/>
      <c r="U332" s="198"/>
    </row>
    <row r="333" spans="1:21" s="247" customFormat="1" ht="10.5">
      <c r="A333" s="224"/>
      <c r="B333" s="246"/>
      <c r="C333" s="224"/>
      <c r="D333" s="224"/>
      <c r="E333" s="224"/>
      <c r="F333" s="224"/>
      <c r="G333" s="224"/>
      <c r="H333" s="224"/>
      <c r="I333" s="224"/>
      <c r="J333" s="198"/>
      <c r="K333" s="198"/>
      <c r="L333" s="198"/>
      <c r="M333" s="198"/>
      <c r="N333" s="198"/>
      <c r="O333" s="198"/>
      <c r="P333" s="198"/>
      <c r="Q333" s="198"/>
      <c r="R333" s="198"/>
      <c r="S333" s="198"/>
      <c r="T333" s="198"/>
      <c r="U333" s="198"/>
    </row>
    <row r="334" spans="1:21" s="247" customFormat="1" ht="10.5">
      <c r="A334" s="224"/>
      <c r="B334" s="246"/>
      <c r="C334" s="224"/>
      <c r="D334" s="224"/>
      <c r="E334" s="224"/>
      <c r="F334" s="224"/>
      <c r="G334" s="224"/>
      <c r="H334" s="224"/>
      <c r="I334" s="224"/>
      <c r="J334" s="198"/>
      <c r="K334" s="198"/>
      <c r="L334" s="198"/>
      <c r="M334" s="198"/>
      <c r="N334" s="198"/>
      <c r="O334" s="198"/>
      <c r="P334" s="198"/>
      <c r="Q334" s="198"/>
      <c r="R334" s="198"/>
      <c r="S334" s="198"/>
      <c r="T334" s="198"/>
      <c r="U334" s="198"/>
    </row>
    <row r="335" spans="1:21" s="247" customFormat="1" ht="10.5">
      <c r="A335" s="224"/>
      <c r="B335" s="246"/>
      <c r="C335" s="224"/>
      <c r="D335" s="224"/>
      <c r="E335" s="224"/>
      <c r="F335" s="224"/>
      <c r="G335" s="224"/>
      <c r="H335" s="224"/>
      <c r="I335" s="224"/>
      <c r="J335" s="198"/>
      <c r="K335" s="198"/>
      <c r="L335" s="198"/>
      <c r="M335" s="198"/>
      <c r="N335" s="198"/>
      <c r="O335" s="198"/>
      <c r="P335" s="198"/>
      <c r="Q335" s="198"/>
      <c r="R335" s="198"/>
      <c r="S335" s="198"/>
      <c r="T335" s="198"/>
      <c r="U335" s="198"/>
    </row>
    <row r="336" spans="1:21" s="247" customFormat="1" ht="10.5">
      <c r="A336" s="224"/>
      <c r="B336" s="246"/>
      <c r="C336" s="224"/>
      <c r="D336" s="224"/>
      <c r="E336" s="224"/>
      <c r="F336" s="224"/>
      <c r="G336" s="224"/>
      <c r="H336" s="224"/>
      <c r="I336" s="224"/>
      <c r="J336" s="198"/>
      <c r="K336" s="198"/>
      <c r="L336" s="198"/>
      <c r="M336" s="198"/>
      <c r="N336" s="198"/>
      <c r="O336" s="198"/>
      <c r="P336" s="198"/>
      <c r="Q336" s="198"/>
      <c r="R336" s="198"/>
      <c r="S336" s="198"/>
      <c r="T336" s="198"/>
      <c r="U336" s="198"/>
    </row>
    <row r="337" spans="1:21" s="247" customFormat="1" ht="10.5">
      <c r="A337" s="224"/>
      <c r="B337" s="246"/>
      <c r="C337" s="224"/>
      <c r="D337" s="224"/>
      <c r="E337" s="224"/>
      <c r="F337" s="224"/>
      <c r="G337" s="224"/>
      <c r="H337" s="224"/>
      <c r="I337" s="224"/>
      <c r="J337" s="198"/>
      <c r="K337" s="198"/>
      <c r="L337" s="198"/>
      <c r="M337" s="198"/>
      <c r="N337" s="198"/>
      <c r="O337" s="198"/>
      <c r="P337" s="198"/>
      <c r="Q337" s="198"/>
      <c r="R337" s="198"/>
      <c r="S337" s="198"/>
      <c r="T337" s="198"/>
      <c r="U337" s="198"/>
    </row>
    <row r="338" spans="1:21" s="247" customFormat="1" ht="10.5">
      <c r="A338" s="224"/>
      <c r="B338" s="246"/>
      <c r="C338" s="224"/>
      <c r="D338" s="224"/>
      <c r="E338" s="224"/>
      <c r="F338" s="224"/>
      <c r="G338" s="224"/>
      <c r="H338" s="224"/>
      <c r="I338" s="224"/>
      <c r="J338" s="198"/>
      <c r="K338" s="198"/>
      <c r="L338" s="198"/>
      <c r="M338" s="198"/>
      <c r="N338" s="198"/>
      <c r="O338" s="198"/>
      <c r="P338" s="198"/>
      <c r="Q338" s="198"/>
      <c r="R338" s="198"/>
      <c r="S338" s="198"/>
      <c r="T338" s="198"/>
      <c r="U338" s="198"/>
    </row>
    <row r="339" spans="1:21" s="247" customFormat="1" ht="10.5">
      <c r="A339" s="224"/>
      <c r="B339" s="246"/>
      <c r="C339" s="224"/>
      <c r="D339" s="224"/>
      <c r="E339" s="224"/>
      <c r="F339" s="224"/>
      <c r="G339" s="224"/>
      <c r="H339" s="224"/>
      <c r="I339" s="224"/>
      <c r="J339" s="198"/>
      <c r="K339" s="198"/>
      <c r="L339" s="198"/>
      <c r="M339" s="198"/>
      <c r="N339" s="198"/>
      <c r="O339" s="198"/>
      <c r="P339" s="198"/>
      <c r="Q339" s="198"/>
      <c r="R339" s="198"/>
      <c r="S339" s="198"/>
      <c r="T339" s="198"/>
      <c r="U339" s="198"/>
    </row>
    <row r="340" spans="1:21" s="247" customFormat="1" ht="10.5">
      <c r="A340" s="224"/>
      <c r="B340" s="246"/>
      <c r="C340" s="224"/>
      <c r="D340" s="224"/>
      <c r="E340" s="224"/>
      <c r="F340" s="224"/>
      <c r="G340" s="224"/>
      <c r="H340" s="224"/>
      <c r="I340" s="224"/>
      <c r="J340" s="198"/>
      <c r="K340" s="198"/>
      <c r="L340" s="198"/>
      <c r="M340" s="198"/>
      <c r="N340" s="198"/>
      <c r="O340" s="198"/>
      <c r="P340" s="198"/>
      <c r="Q340" s="198"/>
      <c r="R340" s="198"/>
      <c r="S340" s="198"/>
      <c r="T340" s="198"/>
      <c r="U340" s="198"/>
    </row>
    <row r="341" spans="1:21" s="247" customFormat="1" ht="10.5">
      <c r="A341" s="224"/>
      <c r="B341" s="246"/>
      <c r="C341" s="224"/>
      <c r="D341" s="224"/>
      <c r="E341" s="224"/>
      <c r="F341" s="224"/>
      <c r="G341" s="224"/>
      <c r="H341" s="224"/>
      <c r="I341" s="224"/>
      <c r="J341" s="198"/>
      <c r="K341" s="198"/>
      <c r="L341" s="198"/>
      <c r="M341" s="198"/>
      <c r="N341" s="198"/>
      <c r="O341" s="198"/>
      <c r="P341" s="198"/>
      <c r="Q341" s="198"/>
      <c r="R341" s="198"/>
      <c r="S341" s="198"/>
      <c r="T341" s="198"/>
      <c r="U341" s="198"/>
    </row>
    <row r="342" spans="1:21" s="247" customFormat="1" ht="10.5">
      <c r="A342" s="224"/>
      <c r="B342" s="246"/>
      <c r="C342" s="224"/>
      <c r="D342" s="224"/>
      <c r="E342" s="224"/>
      <c r="F342" s="224"/>
      <c r="G342" s="224"/>
      <c r="H342" s="224"/>
      <c r="I342" s="224"/>
      <c r="J342" s="198"/>
      <c r="K342" s="198"/>
      <c r="L342" s="198"/>
      <c r="M342" s="198"/>
      <c r="N342" s="198"/>
      <c r="O342" s="198"/>
      <c r="P342" s="198"/>
      <c r="Q342" s="198"/>
      <c r="R342" s="198"/>
      <c r="S342" s="198"/>
      <c r="T342" s="198"/>
      <c r="U342" s="198"/>
    </row>
    <row r="343" spans="1:21" s="247" customFormat="1" ht="10.5">
      <c r="A343" s="224"/>
      <c r="B343" s="246"/>
      <c r="C343" s="224"/>
      <c r="D343" s="224"/>
      <c r="E343" s="224"/>
      <c r="F343" s="224"/>
      <c r="G343" s="224"/>
      <c r="H343" s="224"/>
      <c r="I343" s="224"/>
      <c r="J343" s="198"/>
      <c r="K343" s="198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</row>
    <row r="344" spans="1:21" s="247" customFormat="1" ht="10.5">
      <c r="A344" s="224"/>
      <c r="B344" s="246"/>
      <c r="C344" s="224"/>
      <c r="D344" s="224"/>
      <c r="E344" s="224"/>
      <c r="F344" s="224"/>
      <c r="G344" s="224"/>
      <c r="H344" s="224"/>
      <c r="I344" s="224"/>
      <c r="J344" s="198"/>
      <c r="K344" s="198"/>
      <c r="L344" s="198"/>
      <c r="M344" s="198"/>
      <c r="N344" s="198"/>
      <c r="O344" s="198"/>
      <c r="P344" s="198"/>
      <c r="Q344" s="198"/>
      <c r="R344" s="198"/>
      <c r="S344" s="198"/>
      <c r="T344" s="198"/>
      <c r="U344" s="198"/>
    </row>
    <row r="345" spans="1:21" s="247" customFormat="1" ht="10.5">
      <c r="A345" s="224"/>
      <c r="B345" s="246"/>
      <c r="C345" s="224"/>
      <c r="D345" s="224"/>
      <c r="E345" s="224"/>
      <c r="F345" s="224"/>
      <c r="G345" s="224"/>
      <c r="H345" s="224"/>
      <c r="I345" s="224"/>
      <c r="J345" s="198"/>
      <c r="K345" s="198"/>
      <c r="L345" s="198"/>
      <c r="M345" s="198"/>
      <c r="N345" s="198"/>
      <c r="O345" s="198"/>
      <c r="P345" s="198"/>
      <c r="Q345" s="198"/>
      <c r="R345" s="198"/>
      <c r="S345" s="198"/>
      <c r="T345" s="198"/>
      <c r="U345" s="198"/>
    </row>
    <row r="346" spans="1:21" s="247" customFormat="1" ht="10.5">
      <c r="A346" s="224"/>
      <c r="B346" s="246"/>
      <c r="C346" s="224"/>
      <c r="D346" s="224"/>
      <c r="E346" s="224"/>
      <c r="F346" s="224"/>
      <c r="G346" s="224"/>
      <c r="H346" s="224"/>
      <c r="I346" s="224"/>
      <c r="J346" s="198"/>
      <c r="K346" s="198"/>
      <c r="L346" s="198"/>
      <c r="M346" s="198"/>
      <c r="N346" s="198"/>
      <c r="O346" s="198"/>
      <c r="P346" s="198"/>
      <c r="Q346" s="198"/>
      <c r="R346" s="198"/>
      <c r="S346" s="198"/>
      <c r="T346" s="198"/>
      <c r="U346" s="198"/>
    </row>
    <row r="347" spans="1:21" s="247" customFormat="1" ht="10.5">
      <c r="A347" s="224"/>
      <c r="B347" s="246"/>
      <c r="C347" s="224"/>
      <c r="D347" s="224"/>
      <c r="E347" s="224"/>
      <c r="F347" s="224"/>
      <c r="G347" s="224"/>
      <c r="H347" s="224"/>
      <c r="I347" s="224"/>
      <c r="J347" s="198"/>
      <c r="K347" s="198"/>
      <c r="L347" s="198"/>
      <c r="M347" s="198"/>
      <c r="N347" s="198"/>
      <c r="O347" s="198"/>
      <c r="P347" s="198"/>
      <c r="Q347" s="198"/>
      <c r="R347" s="198"/>
      <c r="S347" s="198"/>
      <c r="T347" s="198"/>
      <c r="U347" s="198"/>
    </row>
    <row r="348" spans="1:21" s="247" customFormat="1" ht="10.5">
      <c r="A348" s="224"/>
      <c r="B348" s="246"/>
      <c r="C348" s="224"/>
      <c r="D348" s="224"/>
      <c r="E348" s="224"/>
      <c r="F348" s="224"/>
      <c r="G348" s="224"/>
      <c r="H348" s="224"/>
      <c r="I348" s="224"/>
      <c r="J348" s="198"/>
      <c r="K348" s="198"/>
      <c r="L348" s="198"/>
      <c r="M348" s="198"/>
      <c r="N348" s="198"/>
      <c r="O348" s="198"/>
      <c r="P348" s="198"/>
      <c r="Q348" s="198"/>
      <c r="R348" s="198"/>
      <c r="S348" s="198"/>
      <c r="T348" s="198"/>
      <c r="U348" s="198"/>
    </row>
    <row r="349" spans="1:21" s="247" customFormat="1" ht="10.5">
      <c r="A349" s="224"/>
      <c r="B349" s="246"/>
      <c r="C349" s="224"/>
      <c r="D349" s="224"/>
      <c r="E349" s="224"/>
      <c r="F349" s="224"/>
      <c r="G349" s="224"/>
      <c r="H349" s="224"/>
      <c r="I349" s="224"/>
      <c r="J349" s="198"/>
      <c r="K349" s="198"/>
      <c r="L349" s="198"/>
      <c r="M349" s="198"/>
      <c r="N349" s="198"/>
      <c r="O349" s="198"/>
      <c r="P349" s="198"/>
      <c r="Q349" s="198"/>
      <c r="R349" s="198"/>
      <c r="S349" s="198"/>
      <c r="T349" s="198"/>
      <c r="U349" s="198"/>
    </row>
    <row r="350" spans="1:21" s="247" customFormat="1" ht="10.5">
      <c r="A350" s="224"/>
      <c r="B350" s="246"/>
      <c r="C350" s="224"/>
      <c r="D350" s="224"/>
      <c r="E350" s="224"/>
      <c r="F350" s="224"/>
      <c r="G350" s="224"/>
      <c r="H350" s="224"/>
      <c r="I350" s="224"/>
      <c r="J350" s="198"/>
      <c r="K350" s="198"/>
      <c r="L350" s="198"/>
      <c r="M350" s="198"/>
      <c r="N350" s="198"/>
      <c r="O350" s="198"/>
      <c r="P350" s="198"/>
      <c r="Q350" s="198"/>
      <c r="R350" s="198"/>
      <c r="S350" s="198"/>
      <c r="T350" s="198"/>
      <c r="U350" s="198"/>
    </row>
    <row r="351" spans="1:21" s="247" customFormat="1" ht="10.5">
      <c r="A351" s="224"/>
      <c r="B351" s="246"/>
      <c r="C351" s="224"/>
      <c r="D351" s="224"/>
      <c r="E351" s="224"/>
      <c r="F351" s="224"/>
      <c r="G351" s="224"/>
      <c r="H351" s="224"/>
      <c r="I351" s="224"/>
      <c r="J351" s="198"/>
      <c r="K351" s="198"/>
      <c r="L351" s="198"/>
      <c r="M351" s="198"/>
      <c r="N351" s="198"/>
      <c r="O351" s="198"/>
      <c r="P351" s="198"/>
      <c r="Q351" s="198"/>
      <c r="R351" s="198"/>
      <c r="S351" s="198"/>
      <c r="T351" s="198"/>
      <c r="U351" s="198"/>
    </row>
    <row r="352" spans="1:21" s="247" customFormat="1" ht="10.5">
      <c r="A352" s="224"/>
      <c r="B352" s="246"/>
      <c r="C352" s="224"/>
      <c r="D352" s="224"/>
      <c r="E352" s="224"/>
      <c r="F352" s="224"/>
      <c r="G352" s="224"/>
      <c r="H352" s="224"/>
      <c r="I352" s="224"/>
      <c r="J352" s="198"/>
      <c r="K352" s="198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</row>
    <row r="353" spans="1:21" s="247" customFormat="1" ht="10.5">
      <c r="A353" s="224"/>
      <c r="B353" s="246"/>
      <c r="C353" s="224"/>
      <c r="D353" s="224"/>
      <c r="E353" s="224"/>
      <c r="F353" s="224"/>
      <c r="G353" s="224"/>
      <c r="H353" s="224"/>
      <c r="I353" s="224"/>
      <c r="J353" s="198"/>
      <c r="K353" s="198"/>
      <c r="L353" s="198"/>
      <c r="M353" s="198"/>
      <c r="N353" s="198"/>
      <c r="O353" s="198"/>
      <c r="P353" s="198"/>
      <c r="Q353" s="198"/>
      <c r="R353" s="198"/>
      <c r="S353" s="198"/>
      <c r="T353" s="198"/>
      <c r="U353" s="198"/>
    </row>
    <row r="354" spans="1:21" s="247" customFormat="1" ht="10.5">
      <c r="A354" s="224"/>
      <c r="B354" s="246"/>
      <c r="C354" s="224"/>
      <c r="D354" s="224"/>
      <c r="E354" s="224"/>
      <c r="F354" s="224"/>
      <c r="G354" s="224"/>
      <c r="H354" s="224"/>
      <c r="I354" s="224"/>
      <c r="J354" s="198"/>
      <c r="K354" s="198"/>
      <c r="L354" s="198"/>
      <c r="M354" s="198"/>
      <c r="N354" s="198"/>
      <c r="O354" s="198"/>
      <c r="P354" s="198"/>
      <c r="Q354" s="198"/>
      <c r="R354" s="198"/>
      <c r="S354" s="198"/>
      <c r="T354" s="198"/>
      <c r="U354" s="198"/>
    </row>
    <row r="355" spans="1:21" s="247" customFormat="1" ht="10.5">
      <c r="A355" s="224"/>
      <c r="B355" s="246"/>
      <c r="C355" s="224"/>
      <c r="D355" s="224"/>
      <c r="E355" s="224"/>
      <c r="F355" s="224"/>
      <c r="G355" s="224"/>
      <c r="H355" s="224"/>
      <c r="I355" s="224"/>
      <c r="J355" s="198"/>
      <c r="K355" s="198"/>
      <c r="L355" s="198"/>
      <c r="M355" s="198"/>
      <c r="N355" s="198"/>
      <c r="O355" s="198"/>
      <c r="P355" s="198"/>
      <c r="Q355" s="198"/>
      <c r="R355" s="198"/>
      <c r="S355" s="198"/>
      <c r="T355" s="198"/>
      <c r="U355" s="198"/>
    </row>
    <row r="356" spans="1:21" s="247" customFormat="1" ht="10.5">
      <c r="A356" s="224"/>
      <c r="B356" s="246"/>
      <c r="C356" s="224"/>
      <c r="D356" s="224"/>
      <c r="E356" s="224"/>
      <c r="F356" s="224"/>
      <c r="G356" s="224"/>
      <c r="H356" s="224"/>
      <c r="I356" s="224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8"/>
      <c r="U356" s="198"/>
    </row>
    <row r="357" spans="1:21" s="247" customFormat="1" ht="10.5">
      <c r="A357" s="224"/>
      <c r="B357" s="246"/>
      <c r="C357" s="224"/>
      <c r="D357" s="224"/>
      <c r="E357" s="224"/>
      <c r="F357" s="224"/>
      <c r="G357" s="224"/>
      <c r="H357" s="224"/>
      <c r="I357" s="224"/>
      <c r="J357" s="198"/>
      <c r="K357" s="198"/>
      <c r="L357" s="198"/>
      <c r="M357" s="198"/>
      <c r="N357" s="198"/>
      <c r="O357" s="198"/>
      <c r="P357" s="198"/>
      <c r="Q357" s="198"/>
      <c r="R357" s="198"/>
      <c r="S357" s="198"/>
      <c r="T357" s="198"/>
      <c r="U357" s="198"/>
    </row>
    <row r="358" spans="1:21" s="247" customFormat="1" ht="10.5">
      <c r="A358" s="224"/>
      <c r="B358" s="246"/>
      <c r="C358" s="224"/>
      <c r="D358" s="224"/>
      <c r="E358" s="224"/>
      <c r="F358" s="224"/>
      <c r="G358" s="224"/>
      <c r="H358" s="224"/>
      <c r="I358" s="224"/>
      <c r="J358" s="198"/>
      <c r="K358" s="198"/>
      <c r="L358" s="198"/>
      <c r="M358" s="198"/>
      <c r="N358" s="198"/>
      <c r="O358" s="198"/>
      <c r="P358" s="198"/>
      <c r="Q358" s="198"/>
      <c r="R358" s="198"/>
      <c r="S358" s="198"/>
      <c r="T358" s="198"/>
      <c r="U358" s="198"/>
    </row>
  </sheetData>
  <sheetProtection/>
  <mergeCells count="23">
    <mergeCell ref="V6:V7"/>
    <mergeCell ref="A3:U3"/>
    <mergeCell ref="A5:A7"/>
    <mergeCell ref="B5:B7"/>
    <mergeCell ref="C5:C7"/>
    <mergeCell ref="D6:D7"/>
    <mergeCell ref="E6:F6"/>
    <mergeCell ref="P6:P7"/>
    <mergeCell ref="Q6:R6"/>
    <mergeCell ref="S6:S7"/>
    <mergeCell ref="J5:L5"/>
    <mergeCell ref="D5:F5"/>
    <mergeCell ref="G5:I5"/>
    <mergeCell ref="T6:U6"/>
    <mergeCell ref="M5:O5"/>
    <mergeCell ref="M6:M7"/>
    <mergeCell ref="G6:G7"/>
    <mergeCell ref="H6:I6"/>
    <mergeCell ref="N6:O6"/>
    <mergeCell ref="P5:R5"/>
    <mergeCell ref="S5:U5"/>
    <mergeCell ref="J6:J7"/>
    <mergeCell ref="K6:L6"/>
  </mergeCells>
  <printOptions/>
  <pageMargins left="0.7" right="0.7" top="0.75" bottom="0.75" header="0.3" footer="0.3"/>
  <pageSetup horizontalDpi="600" verticalDpi="600" orientation="landscape" paperSize="9" scale="48" r:id="rId1"/>
  <rowBreaks count="2" manualBreakCount="2">
    <brk id="98" max="22" man="1"/>
    <brk id="152" max="255" man="1"/>
  </rowBreaks>
  <colBreaks count="1" manualBreakCount="1">
    <brk id="2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V24"/>
  <sheetViews>
    <sheetView zoomScalePageLayoutView="0" workbookViewId="0" topLeftCell="K18">
      <selection activeCell="AL53" sqref="AL53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5" width="15.421875" style="3" customWidth="1"/>
    <col min="6" max="8" width="12.7109375" style="3" customWidth="1"/>
    <col min="9" max="9" width="12.7109375" style="1" customWidth="1"/>
    <col min="10" max="10" width="13.28125" style="1" customWidth="1"/>
    <col min="11" max="11" width="12.28125" style="1" customWidth="1"/>
    <col min="12" max="14" width="12.28125" style="1" hidden="1" customWidth="1"/>
    <col min="15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0.13671875" style="0" customWidth="1"/>
  </cols>
  <sheetData>
    <row r="2" spans="11:22" ht="30" customHeight="1">
      <c r="K2" s="4"/>
      <c r="L2" s="4"/>
      <c r="M2" s="4"/>
      <c r="N2" s="4"/>
      <c r="Q2" s="4"/>
      <c r="S2" s="353" t="s">
        <v>63</v>
      </c>
      <c r="T2" s="353"/>
      <c r="U2" s="353"/>
      <c r="V2" s="59"/>
    </row>
    <row r="3" spans="1:20" ht="21.75" customHeight="1">
      <c r="A3" s="355" t="s">
        <v>67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</row>
    <row r="4" ht="20.25" customHeight="1" thickBot="1">
      <c r="U4" s="31" t="s">
        <v>72</v>
      </c>
    </row>
    <row r="5" spans="1:21" ht="30.75" customHeight="1">
      <c r="A5" s="376"/>
      <c r="B5" s="378"/>
      <c r="C5" s="348" t="s">
        <v>68</v>
      </c>
      <c r="D5" s="348"/>
      <c r="E5" s="348"/>
      <c r="F5" s="348" t="s">
        <v>69</v>
      </c>
      <c r="G5" s="348"/>
      <c r="H5" s="348"/>
      <c r="I5" s="348" t="s">
        <v>255</v>
      </c>
      <c r="J5" s="348"/>
      <c r="K5" s="348"/>
      <c r="L5" s="375" t="s">
        <v>70</v>
      </c>
      <c r="M5" s="375"/>
      <c r="N5" s="375"/>
      <c r="O5" s="348" t="s">
        <v>256</v>
      </c>
      <c r="P5" s="348"/>
      <c r="Q5" s="348"/>
      <c r="R5" s="348" t="s">
        <v>257</v>
      </c>
      <c r="S5" s="348"/>
      <c r="T5" s="348"/>
      <c r="U5" s="54"/>
    </row>
    <row r="6" spans="1:21" ht="19.5" customHeight="1">
      <c r="A6" s="377"/>
      <c r="B6" s="379"/>
      <c r="C6" s="336" t="s">
        <v>76</v>
      </c>
      <c r="D6" s="336" t="s">
        <v>77</v>
      </c>
      <c r="E6" s="336"/>
      <c r="F6" s="336" t="s">
        <v>76</v>
      </c>
      <c r="G6" s="336" t="s">
        <v>77</v>
      </c>
      <c r="H6" s="336"/>
      <c r="I6" s="336" t="s">
        <v>76</v>
      </c>
      <c r="J6" s="336" t="s">
        <v>77</v>
      </c>
      <c r="K6" s="336"/>
      <c r="L6" s="336" t="s">
        <v>76</v>
      </c>
      <c r="M6" s="336" t="s">
        <v>77</v>
      </c>
      <c r="N6" s="336"/>
      <c r="O6" s="336" t="s">
        <v>76</v>
      </c>
      <c r="P6" s="336" t="s">
        <v>77</v>
      </c>
      <c r="Q6" s="336"/>
      <c r="R6" s="336" t="s">
        <v>76</v>
      </c>
      <c r="S6" s="336" t="s">
        <v>77</v>
      </c>
      <c r="T6" s="336"/>
      <c r="U6" s="354" t="s">
        <v>71</v>
      </c>
    </row>
    <row r="7" spans="1:21" ht="49.5" customHeight="1">
      <c r="A7" s="377"/>
      <c r="B7" s="379"/>
      <c r="C7" s="336"/>
      <c r="D7" s="14" t="s">
        <v>78</v>
      </c>
      <c r="E7" s="14" t="s">
        <v>79</v>
      </c>
      <c r="F7" s="336"/>
      <c r="G7" s="14" t="s">
        <v>78</v>
      </c>
      <c r="H7" s="14" t="s">
        <v>79</v>
      </c>
      <c r="I7" s="336"/>
      <c r="J7" s="14" t="s">
        <v>78</v>
      </c>
      <c r="K7" s="14" t="s">
        <v>79</v>
      </c>
      <c r="L7" s="336"/>
      <c r="M7" s="14" t="s">
        <v>78</v>
      </c>
      <c r="N7" s="14" t="s">
        <v>79</v>
      </c>
      <c r="O7" s="336"/>
      <c r="P7" s="14" t="s">
        <v>78</v>
      </c>
      <c r="Q7" s="14" t="s">
        <v>79</v>
      </c>
      <c r="R7" s="336"/>
      <c r="S7" s="14" t="s">
        <v>78</v>
      </c>
      <c r="T7" s="14" t="s">
        <v>79</v>
      </c>
      <c r="U7" s="354"/>
    </row>
    <row r="8" spans="1:21" s="6" customFormat="1" ht="21.75" customHeight="1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39">
        <v>21</v>
      </c>
    </row>
    <row r="9" spans="1:21" ht="18.75" customHeight="1">
      <c r="A9" s="15" t="s">
        <v>73</v>
      </c>
      <c r="B9" s="12" t="s">
        <v>82</v>
      </c>
      <c r="C9" s="12"/>
      <c r="D9" s="12"/>
      <c r="E9" s="12"/>
      <c r="F9" s="12"/>
      <c r="G9" s="12"/>
      <c r="H9" s="1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56"/>
    </row>
    <row r="10" spans="1:21" s="6" customFormat="1" ht="27.75" customHeight="1" thickBot="1">
      <c r="A10" s="40" t="s">
        <v>628</v>
      </c>
      <c r="B10" s="41" t="s">
        <v>629</v>
      </c>
      <c r="C10" s="62">
        <f>D10+E10</f>
        <v>-200663.1</v>
      </c>
      <c r="D10" s="62">
        <v>-23543</v>
      </c>
      <c r="E10" s="62">
        <v>-177120.1</v>
      </c>
      <c r="F10" s="62">
        <f>G10+H10</f>
        <v>-200663.1</v>
      </c>
      <c r="G10" s="62">
        <v>-23543</v>
      </c>
      <c r="H10" s="62">
        <v>-177120.1</v>
      </c>
      <c r="I10" s="77">
        <f>J10+K10</f>
        <v>-160990.2</v>
      </c>
      <c r="J10" s="77">
        <v>0</v>
      </c>
      <c r="K10" s="77">
        <v>-160990.2</v>
      </c>
      <c r="L10" s="77"/>
      <c r="M10" s="77"/>
      <c r="N10" s="77"/>
      <c r="O10" s="77">
        <f>P10+Q10</f>
        <v>0</v>
      </c>
      <c r="P10" s="77">
        <v>0</v>
      </c>
      <c r="Q10" s="77">
        <v>0</v>
      </c>
      <c r="R10" s="77">
        <f>S10+T10</f>
        <v>0</v>
      </c>
      <c r="S10" s="77">
        <v>0</v>
      </c>
      <c r="T10" s="77">
        <v>0</v>
      </c>
      <c r="U10" s="58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A3:T3"/>
    <mergeCell ref="I5:K5"/>
    <mergeCell ref="R6:R7"/>
    <mergeCell ref="S6:T6"/>
    <mergeCell ref="B5:B7"/>
    <mergeCell ref="O5:Q5"/>
    <mergeCell ref="S2:U2"/>
    <mergeCell ref="A5:A7"/>
    <mergeCell ref="D6:E6"/>
    <mergeCell ref="F6:F7"/>
    <mergeCell ref="G6:H6"/>
    <mergeCell ref="C5:E5"/>
    <mergeCell ref="F5:H5"/>
    <mergeCell ref="O6:O7"/>
    <mergeCell ref="P6:Q6"/>
    <mergeCell ref="J6:K6"/>
    <mergeCell ref="U6:U7"/>
    <mergeCell ref="L5:N5"/>
    <mergeCell ref="L6:L7"/>
    <mergeCell ref="R5:T5"/>
    <mergeCell ref="I6:I7"/>
    <mergeCell ref="C6:C7"/>
    <mergeCell ref="M6:N6"/>
  </mergeCells>
  <printOptions/>
  <pageMargins left="0.7" right="0.7" top="0.75" bottom="0.75" header="0.3" footer="0.3"/>
  <pageSetup horizontalDpi="600" verticalDpi="600" orientation="landscape" scale="59" r:id="rId1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W37"/>
  <sheetViews>
    <sheetView view="pageBreakPreview" zoomScale="60" zoomScalePageLayoutView="0" workbookViewId="0" topLeftCell="A1">
      <selection activeCell="B4" sqref="B4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3" width="10.28125" style="2" customWidth="1"/>
    <col min="4" max="4" width="16.28125" style="2" customWidth="1"/>
    <col min="5" max="5" width="15.7109375" style="2" customWidth="1"/>
    <col min="6" max="6" width="17.00390625" style="2" customWidth="1"/>
    <col min="7" max="9" width="12.7109375" style="2" customWidth="1"/>
    <col min="10" max="10" width="13.140625" style="1" customWidth="1"/>
    <col min="11" max="11" width="13.28125" style="1" customWidth="1"/>
    <col min="12" max="12" width="12.28125" style="1" customWidth="1"/>
    <col min="13" max="15" width="12.140625" style="1" hidden="1" customWidth="1"/>
    <col min="16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hidden="1" customWidth="1"/>
  </cols>
  <sheetData>
    <row r="2" spans="12:23" ht="33" customHeight="1">
      <c r="L2" s="4"/>
      <c r="M2" s="4"/>
      <c r="N2" s="4"/>
      <c r="O2" s="4"/>
      <c r="R2" s="4"/>
      <c r="T2" s="353" t="s">
        <v>64</v>
      </c>
      <c r="U2" s="353"/>
      <c r="V2" s="353"/>
      <c r="W2" s="60"/>
    </row>
    <row r="3" spans="1:21" ht="30" customHeight="1">
      <c r="A3" s="357" t="s">
        <v>903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22" ht="22.5" customHeight="1" thickBot="1">
      <c r="A4" s="28"/>
      <c r="B4" s="29"/>
      <c r="C4" s="28"/>
      <c r="D4" s="28"/>
      <c r="E4" s="28"/>
      <c r="F4" s="28"/>
      <c r="G4" s="28"/>
      <c r="H4" s="28"/>
      <c r="I4" s="28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V4" s="31" t="s">
        <v>72</v>
      </c>
    </row>
    <row r="5" spans="1:22" ht="23.25" customHeight="1">
      <c r="A5" s="362" t="s">
        <v>73</v>
      </c>
      <c r="B5" s="365" t="s">
        <v>445</v>
      </c>
      <c r="C5" s="364" t="s">
        <v>446</v>
      </c>
      <c r="D5" s="348" t="s">
        <v>68</v>
      </c>
      <c r="E5" s="348"/>
      <c r="F5" s="348"/>
      <c r="G5" s="348" t="s">
        <v>69</v>
      </c>
      <c r="H5" s="348"/>
      <c r="I5" s="348"/>
      <c r="J5" s="348" t="s">
        <v>255</v>
      </c>
      <c r="K5" s="348"/>
      <c r="L5" s="348"/>
      <c r="M5" s="375" t="s">
        <v>70</v>
      </c>
      <c r="N5" s="375"/>
      <c r="O5" s="375"/>
      <c r="P5" s="348" t="s">
        <v>256</v>
      </c>
      <c r="Q5" s="348"/>
      <c r="R5" s="348"/>
      <c r="S5" s="348" t="s">
        <v>257</v>
      </c>
      <c r="T5" s="348"/>
      <c r="U5" s="348"/>
      <c r="V5" s="54"/>
    </row>
    <row r="6" spans="1:22" ht="24" customHeight="1">
      <c r="A6" s="363"/>
      <c r="B6" s="366"/>
      <c r="C6" s="336"/>
      <c r="D6" s="336" t="s">
        <v>76</v>
      </c>
      <c r="E6" s="336" t="s">
        <v>77</v>
      </c>
      <c r="F6" s="336"/>
      <c r="G6" s="336" t="s">
        <v>76</v>
      </c>
      <c r="H6" s="336" t="s">
        <v>77</v>
      </c>
      <c r="I6" s="336"/>
      <c r="J6" s="336" t="s">
        <v>76</v>
      </c>
      <c r="K6" s="336" t="s">
        <v>77</v>
      </c>
      <c r="L6" s="336"/>
      <c r="M6" s="336" t="s">
        <v>76</v>
      </c>
      <c r="N6" s="336" t="s">
        <v>77</v>
      </c>
      <c r="O6" s="336"/>
      <c r="P6" s="336" t="s">
        <v>76</v>
      </c>
      <c r="Q6" s="336" t="s">
        <v>77</v>
      </c>
      <c r="R6" s="336"/>
      <c r="S6" s="336" t="s">
        <v>76</v>
      </c>
      <c r="T6" s="336" t="s">
        <v>77</v>
      </c>
      <c r="U6" s="336"/>
      <c r="V6" s="354" t="s">
        <v>71</v>
      </c>
    </row>
    <row r="7" spans="1:22" ht="35.25" customHeight="1">
      <c r="A7" s="363"/>
      <c r="B7" s="366"/>
      <c r="C7" s="336"/>
      <c r="D7" s="336"/>
      <c r="E7" s="14" t="s">
        <v>78</v>
      </c>
      <c r="F7" s="14" t="s">
        <v>79</v>
      </c>
      <c r="G7" s="336"/>
      <c r="H7" s="14" t="s">
        <v>78</v>
      </c>
      <c r="I7" s="14" t="s">
        <v>79</v>
      </c>
      <c r="J7" s="336"/>
      <c r="K7" s="14" t="s">
        <v>78</v>
      </c>
      <c r="L7" s="14" t="s">
        <v>79</v>
      </c>
      <c r="M7" s="336"/>
      <c r="N7" s="14" t="s">
        <v>78</v>
      </c>
      <c r="O7" s="14" t="s">
        <v>79</v>
      </c>
      <c r="P7" s="336"/>
      <c r="Q7" s="14" t="s">
        <v>78</v>
      </c>
      <c r="R7" s="14" t="s">
        <v>79</v>
      </c>
      <c r="S7" s="336"/>
      <c r="T7" s="14" t="s">
        <v>78</v>
      </c>
      <c r="U7" s="14" t="s">
        <v>79</v>
      </c>
      <c r="V7" s="354"/>
    </row>
    <row r="8" spans="1:22" ht="20.25" customHeight="1">
      <c r="A8" s="15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3">
        <v>22</v>
      </c>
    </row>
    <row r="9" spans="1:22" s="73" customFormat="1" ht="21.75" customHeight="1">
      <c r="A9" s="69" t="s">
        <v>630</v>
      </c>
      <c r="B9" s="37" t="s">
        <v>631</v>
      </c>
      <c r="C9" s="70" t="s">
        <v>82</v>
      </c>
      <c r="D9" s="71">
        <f aca="true" t="shared" si="0" ref="D9:O9">D22</f>
        <v>200663.1</v>
      </c>
      <c r="E9" s="71">
        <f t="shared" si="0"/>
        <v>23543</v>
      </c>
      <c r="F9" s="71">
        <f t="shared" si="0"/>
        <v>177120.1</v>
      </c>
      <c r="G9" s="71">
        <f t="shared" si="0"/>
        <v>200663.1</v>
      </c>
      <c r="H9" s="71">
        <f t="shared" si="0"/>
        <v>23543</v>
      </c>
      <c r="I9" s="71">
        <f t="shared" si="0"/>
        <v>177120.1</v>
      </c>
      <c r="J9" s="71">
        <f t="shared" si="0"/>
        <v>160990.2</v>
      </c>
      <c r="K9" s="71">
        <f t="shared" si="0"/>
        <v>0</v>
      </c>
      <c r="L9" s="71">
        <f t="shared" si="0"/>
        <v>160990.2</v>
      </c>
      <c r="M9" s="71">
        <f t="shared" si="0"/>
        <v>0</v>
      </c>
      <c r="N9" s="71">
        <f t="shared" si="0"/>
        <v>0</v>
      </c>
      <c r="O9" s="71">
        <f t="shared" si="0"/>
        <v>0</v>
      </c>
      <c r="P9" s="71">
        <f aca="true" t="shared" si="1" ref="P9:U9">P22</f>
        <v>0</v>
      </c>
      <c r="Q9" s="71">
        <f t="shared" si="1"/>
        <v>0</v>
      </c>
      <c r="R9" s="71">
        <f t="shared" si="1"/>
        <v>0</v>
      </c>
      <c r="S9" s="71">
        <f t="shared" si="1"/>
        <v>0</v>
      </c>
      <c r="T9" s="71">
        <f t="shared" si="1"/>
        <v>0</v>
      </c>
      <c r="U9" s="71">
        <f t="shared" si="1"/>
        <v>0</v>
      </c>
      <c r="V9" s="72"/>
    </row>
    <row r="10" spans="1:22" ht="12.75" customHeight="1">
      <c r="A10" s="19"/>
      <c r="B10" s="20" t="s">
        <v>77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56"/>
    </row>
    <row r="11" spans="1:22" s="6" customFormat="1" ht="21.75" customHeight="1">
      <c r="A11" s="10" t="s">
        <v>632</v>
      </c>
      <c r="B11" s="37" t="s">
        <v>633</v>
      </c>
      <c r="C11" s="11" t="s">
        <v>82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55"/>
    </row>
    <row r="12" spans="1:22" ht="12.75" customHeight="1">
      <c r="A12" s="19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56"/>
    </row>
    <row r="13" spans="1:22" s="67" customFormat="1" ht="21.75" customHeight="1">
      <c r="A13" s="16" t="s">
        <v>634</v>
      </c>
      <c r="B13" s="37" t="s">
        <v>635</v>
      </c>
      <c r="C13" s="17" t="s">
        <v>82</v>
      </c>
      <c r="D13" s="66">
        <f>F13</f>
        <v>0</v>
      </c>
      <c r="E13" s="66" t="str">
        <f>E19</f>
        <v>X</v>
      </c>
      <c r="F13" s="66">
        <f>F19</f>
        <v>0</v>
      </c>
      <c r="G13" s="66">
        <f>I13</f>
        <v>0</v>
      </c>
      <c r="H13" s="66" t="str">
        <f>H19</f>
        <v>X</v>
      </c>
      <c r="I13" s="66">
        <f>I19</f>
        <v>0</v>
      </c>
      <c r="J13" s="66">
        <f>L13</f>
        <v>0</v>
      </c>
      <c r="K13" s="66" t="str">
        <f>K19</f>
        <v>X</v>
      </c>
      <c r="L13" s="66">
        <f>L19</f>
        <v>0</v>
      </c>
      <c r="M13" s="66">
        <f>O13</f>
        <v>0</v>
      </c>
      <c r="N13" s="66" t="str">
        <f>N19</f>
        <v>X</v>
      </c>
      <c r="O13" s="66">
        <f>O19</f>
        <v>0</v>
      </c>
      <c r="P13" s="66">
        <f>R13</f>
        <v>0</v>
      </c>
      <c r="Q13" s="66" t="str">
        <f>Q19</f>
        <v>X</v>
      </c>
      <c r="R13" s="66">
        <f>R19</f>
        <v>0</v>
      </c>
      <c r="S13" s="66">
        <f>U13</f>
        <v>0</v>
      </c>
      <c r="T13" s="66" t="str">
        <f>T19</f>
        <v>X</v>
      </c>
      <c r="U13" s="66">
        <f>U19</f>
        <v>0</v>
      </c>
      <c r="V13" s="68"/>
    </row>
    <row r="14" spans="1:22" ht="12.75" customHeight="1">
      <c r="A14" s="19"/>
      <c r="B14" s="20" t="s">
        <v>77</v>
      </c>
      <c r="C14" s="21"/>
      <c r="D14" s="21"/>
      <c r="E14" s="21"/>
      <c r="F14" s="21"/>
      <c r="G14" s="21"/>
      <c r="H14" s="21"/>
      <c r="I14" s="21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56"/>
    </row>
    <row r="15" spans="1:22" ht="30" customHeight="1">
      <c r="A15" s="19" t="s">
        <v>636</v>
      </c>
      <c r="B15" s="20" t="s">
        <v>637</v>
      </c>
      <c r="C15" s="21" t="s">
        <v>82</v>
      </c>
      <c r="D15" s="21"/>
      <c r="E15" s="21"/>
      <c r="F15" s="21"/>
      <c r="G15" s="21"/>
      <c r="H15" s="21"/>
      <c r="I15" s="2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56"/>
    </row>
    <row r="16" spans="1:22" ht="12.75" customHeight="1">
      <c r="A16" s="19"/>
      <c r="B16" s="20" t="s">
        <v>77</v>
      </c>
      <c r="C16" s="21"/>
      <c r="D16" s="21"/>
      <c r="E16" s="21"/>
      <c r="F16" s="21"/>
      <c r="G16" s="21"/>
      <c r="H16" s="21"/>
      <c r="I16" s="2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56"/>
    </row>
    <row r="17" spans="1:22" ht="16.5" customHeight="1">
      <c r="A17" s="19" t="s">
        <v>622</v>
      </c>
      <c r="B17" s="20" t="s">
        <v>638</v>
      </c>
      <c r="C17" s="21" t="s">
        <v>82</v>
      </c>
      <c r="D17" s="21"/>
      <c r="E17" s="21"/>
      <c r="F17" s="21"/>
      <c r="G17" s="21"/>
      <c r="H17" s="21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56"/>
    </row>
    <row r="18" spans="1:22" ht="17.25" customHeight="1">
      <c r="A18" s="19"/>
      <c r="B18" s="20" t="s">
        <v>77</v>
      </c>
      <c r="C18" s="21"/>
      <c r="D18" s="21"/>
      <c r="E18" s="21"/>
      <c r="F18" s="21"/>
      <c r="G18" s="21"/>
      <c r="H18" s="21"/>
      <c r="I18" s="2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56"/>
    </row>
    <row r="19" spans="1:22" ht="18" customHeight="1">
      <c r="A19" s="19" t="s">
        <v>639</v>
      </c>
      <c r="B19" s="20" t="s">
        <v>640</v>
      </c>
      <c r="C19" s="21" t="s">
        <v>641</v>
      </c>
      <c r="D19" s="65">
        <f>F19</f>
        <v>0</v>
      </c>
      <c r="E19" s="65" t="str">
        <f>'[1]Лист 6'!$K$26</f>
        <v>X</v>
      </c>
      <c r="F19" s="65">
        <f>'[1]Лист 6'!$L$26</f>
        <v>0</v>
      </c>
      <c r="G19" s="65">
        <f>I19</f>
        <v>0</v>
      </c>
      <c r="H19" s="65" t="str">
        <f>'[1]Лист 6'!$K$26</f>
        <v>X</v>
      </c>
      <c r="I19" s="65">
        <f>'[1]Лист 6'!$L$26</f>
        <v>0</v>
      </c>
      <c r="J19" s="65">
        <f>L19</f>
        <v>0</v>
      </c>
      <c r="K19" s="65" t="str">
        <f>'[1]Лист 6'!$K$26</f>
        <v>X</v>
      </c>
      <c r="L19" s="65">
        <f>'[1]Лист 6'!$L$26</f>
        <v>0</v>
      </c>
      <c r="M19" s="65">
        <f>O19</f>
        <v>0</v>
      </c>
      <c r="N19" s="65" t="str">
        <f>'[1]Лист 6'!$K$26</f>
        <v>X</v>
      </c>
      <c r="O19" s="65">
        <f>'[1]Лист 6'!$L$26</f>
        <v>0</v>
      </c>
      <c r="P19" s="65">
        <f>R19</f>
        <v>0</v>
      </c>
      <c r="Q19" s="65" t="str">
        <f>'[1]Лист 6'!$K$26</f>
        <v>X</v>
      </c>
      <c r="R19" s="65">
        <f>'[1]Лист 6'!$L$26</f>
        <v>0</v>
      </c>
      <c r="S19" s="65">
        <f>U19</f>
        <v>0</v>
      </c>
      <c r="T19" s="65" t="str">
        <f>'[1]Лист 6'!$K$26</f>
        <v>X</v>
      </c>
      <c r="U19" s="65">
        <f>'[1]Лист 6'!$L$26</f>
        <v>0</v>
      </c>
      <c r="V19" s="56"/>
    </row>
    <row r="20" spans="1:22" ht="18.75" customHeight="1">
      <c r="A20" s="19"/>
      <c r="B20" s="20" t="s">
        <v>273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56"/>
    </row>
    <row r="21" spans="1:22" ht="21" customHeight="1">
      <c r="A21" s="19" t="s">
        <v>642</v>
      </c>
      <c r="B21" s="43" t="s">
        <v>643</v>
      </c>
      <c r="C21" s="21" t="s">
        <v>82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56"/>
    </row>
    <row r="22" spans="1:22" s="67" customFormat="1" ht="21.75" customHeight="1">
      <c r="A22" s="16" t="s">
        <v>644</v>
      </c>
      <c r="B22" s="37" t="s">
        <v>645</v>
      </c>
      <c r="C22" s="17" t="s">
        <v>82</v>
      </c>
      <c r="D22" s="66">
        <f aca="true" t="shared" si="2" ref="D22:O22">D27</f>
        <v>200663.1</v>
      </c>
      <c r="E22" s="66">
        <f t="shared" si="2"/>
        <v>23543</v>
      </c>
      <c r="F22" s="66">
        <f t="shared" si="2"/>
        <v>177120.1</v>
      </c>
      <c r="G22" s="66">
        <f t="shared" si="2"/>
        <v>200663.1</v>
      </c>
      <c r="H22" s="66">
        <f t="shared" si="2"/>
        <v>23543</v>
      </c>
      <c r="I22" s="66">
        <f t="shared" si="2"/>
        <v>177120.1</v>
      </c>
      <c r="J22" s="66">
        <f t="shared" si="2"/>
        <v>160990.2</v>
      </c>
      <c r="K22" s="66">
        <f t="shared" si="2"/>
        <v>0</v>
      </c>
      <c r="L22" s="66">
        <f t="shared" si="2"/>
        <v>160990.2</v>
      </c>
      <c r="M22" s="66">
        <f t="shared" si="2"/>
        <v>0</v>
      </c>
      <c r="N22" s="66">
        <f t="shared" si="2"/>
        <v>0</v>
      </c>
      <c r="O22" s="66">
        <f t="shared" si="2"/>
        <v>0</v>
      </c>
      <c r="P22" s="66">
        <f aca="true" t="shared" si="3" ref="P22:U22">P27</f>
        <v>0</v>
      </c>
      <c r="Q22" s="66">
        <f t="shared" si="3"/>
        <v>0</v>
      </c>
      <c r="R22" s="66">
        <f t="shared" si="3"/>
        <v>0</v>
      </c>
      <c r="S22" s="66">
        <f t="shared" si="3"/>
        <v>0</v>
      </c>
      <c r="T22" s="66">
        <f t="shared" si="3"/>
        <v>0</v>
      </c>
      <c r="U22" s="66">
        <f t="shared" si="3"/>
        <v>0</v>
      </c>
      <c r="V22" s="68"/>
    </row>
    <row r="23" spans="1:22" ht="12.75" customHeight="1">
      <c r="A23" s="19"/>
      <c r="B23" s="20" t="s">
        <v>77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3"/>
      <c r="N23" s="23"/>
      <c r="O23" s="23"/>
      <c r="P23" s="21"/>
      <c r="Q23" s="21"/>
      <c r="R23" s="21"/>
      <c r="S23" s="21"/>
      <c r="T23" s="21"/>
      <c r="U23" s="21"/>
      <c r="V23" s="56"/>
    </row>
    <row r="24" spans="1:22" ht="30.75" customHeight="1">
      <c r="A24" s="19" t="s">
        <v>646</v>
      </c>
      <c r="B24" s="20" t="s">
        <v>647</v>
      </c>
      <c r="C24" s="21" t="s">
        <v>82</v>
      </c>
      <c r="D24" s="21"/>
      <c r="E24" s="21"/>
      <c r="F24" s="21"/>
      <c r="G24" s="21"/>
      <c r="H24" s="21"/>
      <c r="I24" s="21"/>
      <c r="J24" s="21"/>
      <c r="K24" s="21"/>
      <c r="L24" s="21"/>
      <c r="M24" s="23"/>
      <c r="N24" s="23"/>
      <c r="O24" s="23"/>
      <c r="P24" s="21"/>
      <c r="Q24" s="21"/>
      <c r="R24" s="21"/>
      <c r="S24" s="21"/>
      <c r="T24" s="21"/>
      <c r="U24" s="21"/>
      <c r="V24" s="56"/>
    </row>
    <row r="25" spans="1:22" ht="12.75" customHeight="1">
      <c r="A25" s="19"/>
      <c r="B25" s="20" t="s">
        <v>77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3"/>
      <c r="N25" s="23"/>
      <c r="O25" s="23"/>
      <c r="P25" s="21"/>
      <c r="Q25" s="21"/>
      <c r="R25" s="21"/>
      <c r="S25" s="21"/>
      <c r="T25" s="21"/>
      <c r="U25" s="21"/>
      <c r="V25" s="56"/>
    </row>
    <row r="26" spans="1:22" ht="29.25" customHeight="1">
      <c r="A26" s="19" t="s">
        <v>648</v>
      </c>
      <c r="B26" s="43" t="s">
        <v>649</v>
      </c>
      <c r="C26" s="21" t="s">
        <v>650</v>
      </c>
      <c r="D26" s="65">
        <f>F26</f>
        <v>0</v>
      </c>
      <c r="E26" s="65" t="str">
        <f>'[1]Лист 6'!$K$50</f>
        <v>X</v>
      </c>
      <c r="F26" s="65">
        <f>F19</f>
        <v>0</v>
      </c>
      <c r="G26" s="65">
        <f>I26</f>
        <v>0</v>
      </c>
      <c r="H26" s="65" t="str">
        <f>'[1]Лист 6'!$K$50</f>
        <v>X</v>
      </c>
      <c r="I26" s="65">
        <f>I19</f>
        <v>0</v>
      </c>
      <c r="J26" s="65">
        <f>L26</f>
        <v>0</v>
      </c>
      <c r="K26" s="65" t="str">
        <f>'[1]Лист 6'!$K$50</f>
        <v>X</v>
      </c>
      <c r="L26" s="65">
        <f>L19</f>
        <v>0</v>
      </c>
      <c r="M26" s="65">
        <f>O26</f>
        <v>0</v>
      </c>
      <c r="N26" s="65" t="str">
        <f>'[1]Лист 6'!$K$50</f>
        <v>X</v>
      </c>
      <c r="O26" s="65">
        <f>O19</f>
        <v>0</v>
      </c>
      <c r="P26" s="65">
        <f>R26</f>
        <v>0</v>
      </c>
      <c r="Q26" s="65" t="str">
        <f>'[1]Лист 6'!$K$50</f>
        <v>X</v>
      </c>
      <c r="R26" s="65">
        <f>R19</f>
        <v>0</v>
      </c>
      <c r="S26" s="65">
        <f>U26</f>
        <v>0</v>
      </c>
      <c r="T26" s="65" t="str">
        <f>'[1]Лист 6'!$K$50</f>
        <v>X</v>
      </c>
      <c r="U26" s="65">
        <f>U19</f>
        <v>0</v>
      </c>
      <c r="V26" s="56"/>
    </row>
    <row r="27" spans="1:22" s="67" customFormat="1" ht="28.5" customHeight="1">
      <c r="A27" s="16" t="s">
        <v>651</v>
      </c>
      <c r="B27" s="37" t="s">
        <v>652</v>
      </c>
      <c r="C27" s="17" t="s">
        <v>82</v>
      </c>
      <c r="D27" s="66">
        <f>E27+F27</f>
        <v>200663.1</v>
      </c>
      <c r="E27" s="66">
        <f>E30</f>
        <v>23543</v>
      </c>
      <c r="F27" s="66">
        <f>F34</f>
        <v>177120.1</v>
      </c>
      <c r="G27" s="66">
        <f>H27+I27</f>
        <v>200663.1</v>
      </c>
      <c r="H27" s="66">
        <f>H30</f>
        <v>23543</v>
      </c>
      <c r="I27" s="66">
        <f>I34</f>
        <v>177120.1</v>
      </c>
      <c r="J27" s="66">
        <f>K27+L27</f>
        <v>160990.2</v>
      </c>
      <c r="K27" s="66">
        <f>K30</f>
        <v>0</v>
      </c>
      <c r="L27" s="66">
        <f>L34</f>
        <v>160990.2</v>
      </c>
      <c r="M27" s="66">
        <f>N27+O27</f>
        <v>0</v>
      </c>
      <c r="N27" s="66">
        <f>N30</f>
        <v>0</v>
      </c>
      <c r="O27" s="66">
        <f>O34</f>
        <v>0</v>
      </c>
      <c r="P27" s="66">
        <f>Q27+R27</f>
        <v>0</v>
      </c>
      <c r="Q27" s="66">
        <f>Q30</f>
        <v>0</v>
      </c>
      <c r="R27" s="66">
        <f>R34</f>
        <v>0</v>
      </c>
      <c r="S27" s="66">
        <f>T27+U27</f>
        <v>0</v>
      </c>
      <c r="T27" s="66">
        <f>T30</f>
        <v>0</v>
      </c>
      <c r="U27" s="66">
        <f>U34</f>
        <v>0</v>
      </c>
      <c r="V27" s="68"/>
    </row>
    <row r="28" spans="1:22" ht="34.5" customHeight="1">
      <c r="A28" s="15" t="s">
        <v>73</v>
      </c>
      <c r="B28" s="14" t="s">
        <v>445</v>
      </c>
      <c r="C28" s="12" t="s">
        <v>446</v>
      </c>
      <c r="D28" s="12"/>
      <c r="E28" s="12"/>
      <c r="F28" s="12"/>
      <c r="G28" s="12"/>
      <c r="H28" s="12"/>
      <c r="I28" s="1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56"/>
    </row>
    <row r="29" spans="1:22" ht="12.75" customHeight="1">
      <c r="A29" s="19"/>
      <c r="B29" s="20" t="s">
        <v>77</v>
      </c>
      <c r="C29" s="21"/>
      <c r="D29" s="21"/>
      <c r="E29" s="21"/>
      <c r="F29" s="21"/>
      <c r="G29" s="21"/>
      <c r="H29" s="21"/>
      <c r="I29" s="21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56"/>
    </row>
    <row r="30" spans="1:22" ht="33" customHeight="1">
      <c r="A30" s="19" t="s">
        <v>653</v>
      </c>
      <c r="B30" s="20" t="s">
        <v>654</v>
      </c>
      <c r="C30" s="21" t="s">
        <v>655</v>
      </c>
      <c r="D30" s="65">
        <f>E30</f>
        <v>23543</v>
      </c>
      <c r="E30" s="65">
        <f>6!D10*-1</f>
        <v>23543</v>
      </c>
      <c r="F30" s="65" t="str">
        <f>'[1]Лист 6'!$L$57</f>
        <v>X</v>
      </c>
      <c r="G30" s="65">
        <f>H30</f>
        <v>23543</v>
      </c>
      <c r="H30" s="65">
        <f>6!G10*-1</f>
        <v>23543</v>
      </c>
      <c r="I30" s="65" t="str">
        <f>'[1]Лист 6'!$L$57</f>
        <v>X</v>
      </c>
      <c r="J30" s="65">
        <f>K30</f>
        <v>0</v>
      </c>
      <c r="K30" s="65">
        <f>6!J10*-1</f>
        <v>0</v>
      </c>
      <c r="L30" s="65" t="str">
        <f>'[1]Лист 6'!$L$57</f>
        <v>X</v>
      </c>
      <c r="M30" s="65">
        <f>N30</f>
        <v>0</v>
      </c>
      <c r="N30" s="65">
        <f>6!M10*-1</f>
        <v>0</v>
      </c>
      <c r="O30" s="65" t="str">
        <f>'[1]Лист 6'!$L$57</f>
        <v>X</v>
      </c>
      <c r="P30" s="65">
        <f>Q30</f>
        <v>0</v>
      </c>
      <c r="Q30" s="65">
        <f>6!P10*-1</f>
        <v>0</v>
      </c>
      <c r="R30" s="65" t="str">
        <f>'[1]Лист 6'!$L$57</f>
        <v>X</v>
      </c>
      <c r="S30" s="65">
        <f>T30</f>
        <v>0</v>
      </c>
      <c r="T30" s="65">
        <f>6!S10*-1</f>
        <v>0</v>
      </c>
      <c r="U30" s="65" t="str">
        <f>'[1]Лист 6'!$L$57</f>
        <v>X</v>
      </c>
      <c r="V30" s="56"/>
    </row>
    <row r="31" spans="1:22" ht="18" customHeight="1">
      <c r="A31" s="19"/>
      <c r="B31" s="20" t="s">
        <v>273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56"/>
    </row>
    <row r="32" spans="1:22" ht="48.75" customHeight="1">
      <c r="A32" s="19" t="s">
        <v>656</v>
      </c>
      <c r="B32" s="43" t="s">
        <v>657</v>
      </c>
      <c r="C32" s="21" t="s">
        <v>82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56"/>
    </row>
    <row r="33" spans="1:22" ht="26.25" customHeight="1">
      <c r="A33" s="19" t="s">
        <v>658</v>
      </c>
      <c r="B33" s="43" t="s">
        <v>659</v>
      </c>
      <c r="C33" s="21" t="s">
        <v>82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56"/>
    </row>
    <row r="34" spans="1:22" ht="27.75" customHeight="1">
      <c r="A34" s="19" t="s">
        <v>660</v>
      </c>
      <c r="B34" s="20" t="s">
        <v>661</v>
      </c>
      <c r="C34" s="21" t="s">
        <v>662</v>
      </c>
      <c r="D34" s="65">
        <f>F34</f>
        <v>177120.1</v>
      </c>
      <c r="E34" s="65" t="str">
        <f>F30</f>
        <v>X</v>
      </c>
      <c r="F34" s="65">
        <f>6!E10*-1</f>
        <v>177120.1</v>
      </c>
      <c r="G34" s="65">
        <f>I34</f>
        <v>177120.1</v>
      </c>
      <c r="H34" s="65" t="str">
        <f>I30</f>
        <v>X</v>
      </c>
      <c r="I34" s="65">
        <f>6!H10*-1</f>
        <v>177120.1</v>
      </c>
      <c r="J34" s="65">
        <f>L34</f>
        <v>160990.2</v>
      </c>
      <c r="K34" s="65" t="str">
        <f>L30</f>
        <v>X</v>
      </c>
      <c r="L34" s="65">
        <f>6!K10*-1</f>
        <v>160990.2</v>
      </c>
      <c r="M34" s="65">
        <f>O34</f>
        <v>0</v>
      </c>
      <c r="N34" s="65" t="str">
        <f>O30</f>
        <v>X</v>
      </c>
      <c r="O34" s="65">
        <f>6!N10*-1</f>
        <v>0</v>
      </c>
      <c r="P34" s="65">
        <f>R34</f>
        <v>0</v>
      </c>
      <c r="Q34" s="65" t="str">
        <f>R30</f>
        <v>X</v>
      </c>
      <c r="R34" s="65">
        <f>6!Q10*-1</f>
        <v>0</v>
      </c>
      <c r="S34" s="65">
        <f>U34</f>
        <v>0</v>
      </c>
      <c r="T34" s="65" t="str">
        <f>U30</f>
        <v>X</v>
      </c>
      <c r="U34" s="65">
        <f>6!T10*-1</f>
        <v>0</v>
      </c>
      <c r="V34" s="56"/>
    </row>
    <row r="35" spans="1:22" ht="12.75" customHeight="1">
      <c r="A35" s="19"/>
      <c r="B35" s="20" t="s">
        <v>273</v>
      </c>
      <c r="C35" s="21"/>
      <c r="D35" s="21"/>
      <c r="E35" s="21"/>
      <c r="F35" s="21"/>
      <c r="G35" s="21"/>
      <c r="H35" s="21"/>
      <c r="I35" s="2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56"/>
    </row>
    <row r="36" spans="1:22" ht="36.75" customHeight="1">
      <c r="A36" s="19" t="s">
        <v>663</v>
      </c>
      <c r="B36" s="43" t="s">
        <v>664</v>
      </c>
      <c r="C36" s="21" t="s">
        <v>82</v>
      </c>
      <c r="D36" s="21"/>
      <c r="E36" s="21"/>
      <c r="F36" s="21"/>
      <c r="G36" s="21"/>
      <c r="H36" s="21"/>
      <c r="I36" s="21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56"/>
    </row>
    <row r="37" spans="1:22" ht="36.75" customHeight="1" thickBot="1">
      <c r="A37" s="24" t="s">
        <v>665</v>
      </c>
      <c r="B37" s="44" t="s">
        <v>666</v>
      </c>
      <c r="C37" s="26" t="s">
        <v>82</v>
      </c>
      <c r="D37" s="26"/>
      <c r="E37" s="26"/>
      <c r="F37" s="26"/>
      <c r="G37" s="26"/>
      <c r="H37" s="26"/>
      <c r="I37" s="26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57"/>
    </row>
  </sheetData>
  <sheetProtection/>
  <mergeCells count="24">
    <mergeCell ref="M6:M7"/>
    <mergeCell ref="N6:O6"/>
    <mergeCell ref="D5:F5"/>
    <mergeCell ref="G5:I5"/>
    <mergeCell ref="G6:G7"/>
    <mergeCell ref="H6:I6"/>
    <mergeCell ref="T2:V2"/>
    <mergeCell ref="B5:B7"/>
    <mergeCell ref="V6:V7"/>
    <mergeCell ref="Q6:R6"/>
    <mergeCell ref="S6:S7"/>
    <mergeCell ref="T6:U6"/>
    <mergeCell ref="C5:C7"/>
    <mergeCell ref="M5:O5"/>
    <mergeCell ref="A5:A7"/>
    <mergeCell ref="A3:U3"/>
    <mergeCell ref="J5:L5"/>
    <mergeCell ref="P5:R5"/>
    <mergeCell ref="S5:U5"/>
    <mergeCell ref="J6:J7"/>
    <mergeCell ref="K6:L6"/>
    <mergeCell ref="P6:P7"/>
    <mergeCell ref="D6:D7"/>
    <mergeCell ref="E6:F6"/>
  </mergeCells>
  <printOptions/>
  <pageMargins left="0.7" right="0.7" top="0.75" bottom="0.75" header="0.3" footer="0.3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77"/>
  <sheetViews>
    <sheetView view="pageBreakPreview" zoomScale="60" zoomScalePageLayoutView="0" workbookViewId="0" topLeftCell="A16">
      <selection activeCell="G8" sqref="G8"/>
    </sheetView>
  </sheetViews>
  <sheetFormatPr defaultColWidth="9.140625" defaultRowHeight="12"/>
  <cols>
    <col min="1" max="1" width="7.00390625" style="0" customWidth="1"/>
    <col min="2" max="2" width="46.421875" style="0" customWidth="1"/>
    <col min="3" max="3" width="22.421875" style="0" customWidth="1"/>
    <col min="4" max="4" width="14.421875" style="0" customWidth="1"/>
    <col min="5" max="5" width="14.7109375" style="0" customWidth="1"/>
    <col min="6" max="7" width="15.140625" style="0" customWidth="1"/>
    <col min="8" max="9" width="14.00390625" style="0" customWidth="1"/>
    <col min="10" max="12" width="18.421875" style="0" customWidth="1"/>
    <col min="13" max="13" width="22.7109375" style="0" customWidth="1"/>
    <col min="14" max="14" width="10.140625" style="0" customWidth="1"/>
    <col min="15" max="15" width="10.8515625" style="0" customWidth="1"/>
    <col min="16" max="19" width="13.421875" style="0" customWidth="1"/>
    <col min="20" max="20" width="16.00390625" style="0" customWidth="1"/>
    <col min="21" max="21" width="12.00390625" style="0" customWidth="1"/>
    <col min="22" max="25" width="13.421875" style="0" customWidth="1"/>
  </cols>
  <sheetData>
    <row r="1" s="93" customFormat="1" ht="12.75"/>
    <row r="2" spans="1:13" s="93" customFormat="1" ht="19.5">
      <c r="A2" s="382" t="s">
        <v>668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 s="93" customFormat="1" ht="18">
      <c r="A3" s="383" t="s">
        <v>679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</row>
    <row r="4" s="93" customFormat="1" ht="12.75"/>
    <row r="5" s="93" customFormat="1" ht="12.75">
      <c r="M5" s="95" t="s">
        <v>681</v>
      </c>
    </row>
    <row r="6" spans="1:15" s="93" customFormat="1" ht="30" customHeight="1">
      <c r="A6" s="387" t="s">
        <v>669</v>
      </c>
      <c r="B6" s="387" t="s">
        <v>670</v>
      </c>
      <c r="C6" s="387" t="s">
        <v>671</v>
      </c>
      <c r="D6" s="387" t="s">
        <v>672</v>
      </c>
      <c r="E6" s="387"/>
      <c r="F6" s="387"/>
      <c r="G6" s="387" t="s">
        <v>676</v>
      </c>
      <c r="H6" s="387"/>
      <c r="I6" s="387"/>
      <c r="J6" s="387" t="s">
        <v>677</v>
      </c>
      <c r="K6" s="387"/>
      <c r="L6" s="387"/>
      <c r="M6" s="387" t="s">
        <v>678</v>
      </c>
      <c r="N6" s="380" t="s">
        <v>714</v>
      </c>
      <c r="O6" s="380" t="s">
        <v>715</v>
      </c>
    </row>
    <row r="7" spans="1:15" s="93" customFormat="1" ht="65.25" customHeight="1">
      <c r="A7" s="387"/>
      <c r="B7" s="388"/>
      <c r="C7" s="388"/>
      <c r="D7" s="94" t="s">
        <v>673</v>
      </c>
      <c r="E7" s="94" t="s">
        <v>675</v>
      </c>
      <c r="F7" s="94" t="s">
        <v>674</v>
      </c>
      <c r="G7" s="94" t="s">
        <v>673</v>
      </c>
      <c r="H7" s="94" t="s">
        <v>675</v>
      </c>
      <c r="I7" s="94" t="s">
        <v>674</v>
      </c>
      <c r="J7" s="94" t="s">
        <v>673</v>
      </c>
      <c r="K7" s="94" t="s">
        <v>675</v>
      </c>
      <c r="L7" s="94" t="s">
        <v>674</v>
      </c>
      <c r="M7" s="388"/>
      <c r="N7" s="381"/>
      <c r="O7" s="381"/>
    </row>
    <row r="8" spans="1:15" s="102" customFormat="1" ht="38.25">
      <c r="A8" s="96">
        <v>1</v>
      </c>
      <c r="B8" s="97" t="s">
        <v>680</v>
      </c>
      <c r="C8" s="98">
        <v>2023</v>
      </c>
      <c r="D8" s="99" t="s">
        <v>683</v>
      </c>
      <c r="E8" s="99" t="s">
        <v>683</v>
      </c>
      <c r="F8" s="100"/>
      <c r="G8" s="101">
        <v>0.65</v>
      </c>
      <c r="H8" s="101">
        <v>0.35</v>
      </c>
      <c r="I8" s="101"/>
      <c r="J8" s="100">
        <f>M8*G8</f>
        <v>45500</v>
      </c>
      <c r="K8" s="100">
        <f>M8*H8</f>
        <v>24500</v>
      </c>
      <c r="L8" s="100">
        <f>M8*I8</f>
        <v>0</v>
      </c>
      <c r="M8" s="100">
        <v>70000</v>
      </c>
      <c r="N8" s="96">
        <v>5112</v>
      </c>
      <c r="O8" s="113" t="s">
        <v>716</v>
      </c>
    </row>
    <row r="9" spans="1:15" s="102" customFormat="1" ht="38.25">
      <c r="A9" s="96">
        <v>2</v>
      </c>
      <c r="B9" s="97" t="s">
        <v>682</v>
      </c>
      <c r="C9" s="98">
        <v>2023</v>
      </c>
      <c r="D9" s="100"/>
      <c r="E9" s="99" t="s">
        <v>683</v>
      </c>
      <c r="F9" s="99" t="s">
        <v>683</v>
      </c>
      <c r="G9" s="101"/>
      <c r="H9" s="101">
        <v>0.5</v>
      </c>
      <c r="I9" s="101">
        <v>0.5</v>
      </c>
      <c r="J9" s="100">
        <f aca="true" t="shared" si="0" ref="J9:J33">M9*G9</f>
        <v>0</v>
      </c>
      <c r="K9" s="100">
        <f>M9*H9</f>
        <v>50000</v>
      </c>
      <c r="L9" s="100">
        <f>M9*I9</f>
        <v>50000</v>
      </c>
      <c r="M9" s="100">
        <v>100000</v>
      </c>
      <c r="N9" s="96">
        <v>5112</v>
      </c>
      <c r="O9" s="96" t="s">
        <v>729</v>
      </c>
    </row>
    <row r="10" spans="1:15" s="102" customFormat="1" ht="89.25">
      <c r="A10" s="96">
        <v>3</v>
      </c>
      <c r="B10" s="97" t="s">
        <v>684</v>
      </c>
      <c r="C10" s="98">
        <v>2023</v>
      </c>
      <c r="D10" s="99" t="s">
        <v>683</v>
      </c>
      <c r="E10" s="99" t="s">
        <v>683</v>
      </c>
      <c r="F10" s="100"/>
      <c r="G10" s="101">
        <v>0.7</v>
      </c>
      <c r="H10" s="101">
        <v>0.3</v>
      </c>
      <c r="I10" s="101"/>
      <c r="J10" s="100">
        <f t="shared" si="0"/>
        <v>70000</v>
      </c>
      <c r="K10" s="100">
        <f>M10*H10</f>
        <v>30000</v>
      </c>
      <c r="L10" s="100">
        <f>M10*I10</f>
        <v>0</v>
      </c>
      <c r="M10" s="100">
        <v>100000</v>
      </c>
      <c r="N10" s="96">
        <v>5112</v>
      </c>
      <c r="O10" s="96" t="s">
        <v>719</v>
      </c>
    </row>
    <row r="11" spans="1:15" s="102" customFormat="1" ht="38.25">
      <c r="A11" s="96">
        <v>4</v>
      </c>
      <c r="B11" s="97" t="s">
        <v>685</v>
      </c>
      <c r="C11" s="98">
        <v>2023</v>
      </c>
      <c r="D11" s="99" t="s">
        <v>683</v>
      </c>
      <c r="E11" s="99" t="s">
        <v>683</v>
      </c>
      <c r="F11" s="100"/>
      <c r="G11" s="101">
        <v>0.5</v>
      </c>
      <c r="H11" s="101">
        <v>0.5</v>
      </c>
      <c r="I11" s="101"/>
      <c r="J11" s="100">
        <f t="shared" si="0"/>
        <v>10000</v>
      </c>
      <c r="K11" s="100">
        <f>M11*H11</f>
        <v>10000</v>
      </c>
      <c r="L11" s="100">
        <f>M11*I11</f>
        <v>0</v>
      </c>
      <c r="M11" s="100">
        <v>20000</v>
      </c>
      <c r="N11" s="96">
        <v>5113</v>
      </c>
      <c r="O11" s="96" t="s">
        <v>716</v>
      </c>
    </row>
    <row r="12" spans="1:15" s="102" customFormat="1" ht="12.75">
      <c r="A12" s="96">
        <v>5</v>
      </c>
      <c r="B12" s="97" t="s">
        <v>686</v>
      </c>
      <c r="C12" s="98">
        <v>2023</v>
      </c>
      <c r="D12" s="100"/>
      <c r="E12" s="99" t="s">
        <v>683</v>
      </c>
      <c r="F12" s="99" t="s">
        <v>683</v>
      </c>
      <c r="G12" s="101"/>
      <c r="H12" s="101">
        <v>0.5</v>
      </c>
      <c r="I12" s="101">
        <v>0.5</v>
      </c>
      <c r="J12" s="100">
        <f t="shared" si="0"/>
        <v>0</v>
      </c>
      <c r="K12" s="100">
        <f>M12*H12</f>
        <v>17500</v>
      </c>
      <c r="L12" s="100">
        <f>M12*I12</f>
        <v>17500</v>
      </c>
      <c r="M12" s="100">
        <v>35000</v>
      </c>
      <c r="N12" s="96">
        <v>5112</v>
      </c>
      <c r="O12" s="96" t="s">
        <v>725</v>
      </c>
    </row>
    <row r="13" spans="1:15" s="102" customFormat="1" ht="38.25">
      <c r="A13" s="96">
        <v>6</v>
      </c>
      <c r="B13" s="97" t="s">
        <v>687</v>
      </c>
      <c r="C13" s="98" t="s">
        <v>688</v>
      </c>
      <c r="D13" s="99" t="s">
        <v>683</v>
      </c>
      <c r="E13" s="99" t="s">
        <v>683</v>
      </c>
      <c r="F13" s="100"/>
      <c r="G13" s="101">
        <v>0.45</v>
      </c>
      <c r="H13" s="101">
        <v>0.55</v>
      </c>
      <c r="I13" s="100"/>
      <c r="J13" s="100">
        <f t="shared" si="0"/>
        <v>24750</v>
      </c>
      <c r="K13" s="100">
        <f aca="true" t="shared" si="1" ref="K13:K18">M13*H13</f>
        <v>30250.000000000004</v>
      </c>
      <c r="L13" s="100">
        <f aca="true" t="shared" si="2" ref="L13:L18">M13*I13</f>
        <v>0</v>
      </c>
      <c r="M13" s="100">
        <v>55000</v>
      </c>
      <c r="N13" s="96">
        <v>5112</v>
      </c>
      <c r="O13" s="96" t="s">
        <v>727</v>
      </c>
    </row>
    <row r="14" spans="1:15" s="102" customFormat="1" ht="25.5">
      <c r="A14" s="96">
        <v>7</v>
      </c>
      <c r="B14" s="97" t="s">
        <v>689</v>
      </c>
      <c r="C14" s="98" t="s">
        <v>690</v>
      </c>
      <c r="D14" s="99" t="s">
        <v>683</v>
      </c>
      <c r="E14" s="99" t="s">
        <v>683</v>
      </c>
      <c r="F14" s="100"/>
      <c r="G14" s="101">
        <v>0.5</v>
      </c>
      <c r="H14" s="101">
        <v>0.5</v>
      </c>
      <c r="I14" s="100"/>
      <c r="J14" s="100">
        <f t="shared" si="0"/>
        <v>40000</v>
      </c>
      <c r="K14" s="100">
        <f t="shared" si="1"/>
        <v>40000</v>
      </c>
      <c r="L14" s="100">
        <f t="shared" si="2"/>
        <v>0</v>
      </c>
      <c r="M14" s="100">
        <v>80000</v>
      </c>
      <c r="N14" s="96">
        <v>5112</v>
      </c>
      <c r="O14" s="96" t="s">
        <v>716</v>
      </c>
    </row>
    <row r="15" spans="1:15" s="102" customFormat="1" ht="51">
      <c r="A15" s="96">
        <v>8</v>
      </c>
      <c r="B15" s="97" t="s">
        <v>691</v>
      </c>
      <c r="C15" s="98" t="s">
        <v>690</v>
      </c>
      <c r="D15" s="100"/>
      <c r="E15" s="99" t="s">
        <v>683</v>
      </c>
      <c r="F15" s="99" t="s">
        <v>683</v>
      </c>
      <c r="G15" s="100"/>
      <c r="H15" s="101">
        <v>0.45</v>
      </c>
      <c r="I15" s="101">
        <v>0.55</v>
      </c>
      <c r="J15" s="100">
        <f t="shared" si="0"/>
        <v>0</v>
      </c>
      <c r="K15" s="100">
        <f t="shared" si="1"/>
        <v>56250</v>
      </c>
      <c r="L15" s="100">
        <f t="shared" si="2"/>
        <v>68750</v>
      </c>
      <c r="M15" s="100">
        <v>125000</v>
      </c>
      <c r="N15" s="96">
        <v>5113</v>
      </c>
      <c r="O15" s="96" t="s">
        <v>730</v>
      </c>
    </row>
    <row r="16" spans="1:15" s="102" customFormat="1" ht="38.25">
      <c r="A16" s="96">
        <v>9</v>
      </c>
      <c r="B16" s="97" t="s">
        <v>692</v>
      </c>
      <c r="C16" s="98">
        <v>2023</v>
      </c>
      <c r="D16" s="99" t="s">
        <v>683</v>
      </c>
      <c r="E16" s="99" t="s">
        <v>683</v>
      </c>
      <c r="F16" s="100"/>
      <c r="G16" s="101">
        <v>0.5</v>
      </c>
      <c r="H16" s="101">
        <v>0.5</v>
      </c>
      <c r="I16" s="100"/>
      <c r="J16" s="100">
        <f t="shared" si="0"/>
        <v>25000</v>
      </c>
      <c r="K16" s="100">
        <f t="shared" si="1"/>
        <v>25000</v>
      </c>
      <c r="L16" s="100">
        <f t="shared" si="2"/>
        <v>0</v>
      </c>
      <c r="M16" s="100">
        <v>50000</v>
      </c>
      <c r="N16" s="96">
        <v>5113</v>
      </c>
      <c r="O16" s="96" t="s">
        <v>731</v>
      </c>
    </row>
    <row r="17" spans="1:15" s="114" customFormat="1" ht="38.25">
      <c r="A17" s="96">
        <v>10</v>
      </c>
      <c r="B17" s="97" t="s">
        <v>693</v>
      </c>
      <c r="C17" s="98">
        <v>2023</v>
      </c>
      <c r="D17" s="99" t="s">
        <v>683</v>
      </c>
      <c r="E17" s="99" t="s">
        <v>683</v>
      </c>
      <c r="F17" s="100"/>
      <c r="G17" s="101">
        <v>0.5</v>
      </c>
      <c r="H17" s="101">
        <v>0.5</v>
      </c>
      <c r="I17" s="100"/>
      <c r="J17" s="100">
        <f t="shared" si="0"/>
        <v>42500</v>
      </c>
      <c r="K17" s="100">
        <f t="shared" si="1"/>
        <v>42500</v>
      </c>
      <c r="L17" s="100">
        <f t="shared" si="2"/>
        <v>0</v>
      </c>
      <c r="M17" s="100">
        <v>85000</v>
      </c>
      <c r="N17" s="96">
        <v>5113</v>
      </c>
      <c r="O17" s="96" t="s">
        <v>716</v>
      </c>
    </row>
    <row r="18" spans="1:15" s="102" customFormat="1" ht="51">
      <c r="A18" s="96">
        <v>11</v>
      </c>
      <c r="B18" s="97" t="s">
        <v>694</v>
      </c>
      <c r="C18" s="98">
        <v>2023</v>
      </c>
      <c r="D18" s="99" t="s">
        <v>683</v>
      </c>
      <c r="E18" s="99" t="s">
        <v>683</v>
      </c>
      <c r="F18" s="100"/>
      <c r="G18" s="101">
        <v>0.6</v>
      </c>
      <c r="H18" s="101">
        <v>0.4</v>
      </c>
      <c r="I18" s="100"/>
      <c r="J18" s="100">
        <f t="shared" si="0"/>
        <v>48000</v>
      </c>
      <c r="K18" s="100">
        <f t="shared" si="1"/>
        <v>32000</v>
      </c>
      <c r="L18" s="100">
        <f t="shared" si="2"/>
        <v>0</v>
      </c>
      <c r="M18" s="100">
        <v>80000</v>
      </c>
      <c r="N18" s="96">
        <v>5112</v>
      </c>
      <c r="O18" s="96" t="s">
        <v>720</v>
      </c>
    </row>
    <row r="19" spans="1:15" s="102" customFormat="1" ht="25.5">
      <c r="A19" s="96">
        <v>12</v>
      </c>
      <c r="B19" s="97" t="s">
        <v>695</v>
      </c>
      <c r="C19" s="98" t="s">
        <v>690</v>
      </c>
      <c r="D19" s="100"/>
      <c r="E19" s="99" t="s">
        <v>683</v>
      </c>
      <c r="F19" s="99" t="s">
        <v>683</v>
      </c>
      <c r="G19" s="101"/>
      <c r="H19" s="101">
        <v>0.45</v>
      </c>
      <c r="I19" s="101">
        <v>0.55</v>
      </c>
      <c r="J19" s="100">
        <f t="shared" si="0"/>
        <v>0</v>
      </c>
      <c r="K19" s="100">
        <f>M19*H19</f>
        <v>202500</v>
      </c>
      <c r="L19" s="100">
        <f>M19*I19</f>
        <v>247500.00000000003</v>
      </c>
      <c r="M19" s="100">
        <v>450000</v>
      </c>
      <c r="N19" s="96">
        <v>5112</v>
      </c>
      <c r="O19" s="96" t="s">
        <v>727</v>
      </c>
    </row>
    <row r="20" spans="1:15" s="114" customFormat="1" ht="25.5">
      <c r="A20" s="96">
        <v>13</v>
      </c>
      <c r="B20" s="97" t="s">
        <v>696</v>
      </c>
      <c r="C20" s="98">
        <v>2023</v>
      </c>
      <c r="D20" s="99" t="s">
        <v>683</v>
      </c>
      <c r="E20" s="99" t="s">
        <v>683</v>
      </c>
      <c r="F20" s="96"/>
      <c r="G20" s="101">
        <v>0.55</v>
      </c>
      <c r="H20" s="101">
        <v>0.45</v>
      </c>
      <c r="I20" s="96"/>
      <c r="J20" s="100">
        <f t="shared" si="0"/>
        <v>11000</v>
      </c>
      <c r="K20" s="100">
        <f aca="true" t="shared" si="3" ref="K20:K28">M20*H20</f>
        <v>9000</v>
      </c>
      <c r="L20" s="100">
        <f aca="true" t="shared" si="4" ref="L20:L28">M20*I20</f>
        <v>0</v>
      </c>
      <c r="M20" s="100">
        <v>20000</v>
      </c>
      <c r="N20" s="96">
        <v>5113</v>
      </c>
      <c r="O20" s="96" t="s">
        <v>721</v>
      </c>
    </row>
    <row r="21" spans="1:15" s="115" customFormat="1" ht="38.25">
      <c r="A21" s="96">
        <v>14</v>
      </c>
      <c r="B21" s="97" t="s">
        <v>697</v>
      </c>
      <c r="C21" s="98">
        <v>2023</v>
      </c>
      <c r="D21" s="99" t="s">
        <v>683</v>
      </c>
      <c r="E21" s="99" t="s">
        <v>683</v>
      </c>
      <c r="F21" s="96"/>
      <c r="G21" s="101">
        <v>0.5</v>
      </c>
      <c r="H21" s="101">
        <v>0.5</v>
      </c>
      <c r="I21" s="96"/>
      <c r="J21" s="100">
        <f t="shared" si="0"/>
        <v>10000</v>
      </c>
      <c r="K21" s="100">
        <f t="shared" si="3"/>
        <v>10000</v>
      </c>
      <c r="L21" s="100">
        <f t="shared" si="4"/>
        <v>0</v>
      </c>
      <c r="M21" s="100">
        <v>20000</v>
      </c>
      <c r="N21" s="96">
        <v>5113</v>
      </c>
      <c r="O21" s="96" t="s">
        <v>717</v>
      </c>
    </row>
    <row r="22" spans="1:15" s="115" customFormat="1" ht="25.5">
      <c r="A22" s="96">
        <v>15</v>
      </c>
      <c r="B22" s="97" t="s">
        <v>698</v>
      </c>
      <c r="C22" s="98" t="s">
        <v>690</v>
      </c>
      <c r="D22" s="99" t="s">
        <v>683</v>
      </c>
      <c r="E22" s="99" t="s">
        <v>683</v>
      </c>
      <c r="F22" s="96"/>
      <c r="G22" s="116">
        <v>0.5</v>
      </c>
      <c r="H22" s="116">
        <v>0.5</v>
      </c>
      <c r="I22" s="96"/>
      <c r="J22" s="100">
        <f t="shared" si="0"/>
        <v>27500</v>
      </c>
      <c r="K22" s="100">
        <f t="shared" si="3"/>
        <v>27500</v>
      </c>
      <c r="L22" s="100">
        <f t="shared" si="4"/>
        <v>0</v>
      </c>
      <c r="M22" s="100">
        <v>55000</v>
      </c>
      <c r="N22" s="96">
        <v>5122</v>
      </c>
      <c r="O22" s="96" t="s">
        <v>718</v>
      </c>
    </row>
    <row r="23" spans="1:15" s="102" customFormat="1" ht="12.75">
      <c r="A23" s="96">
        <v>16</v>
      </c>
      <c r="B23" s="97" t="s">
        <v>699</v>
      </c>
      <c r="C23" s="98">
        <v>2023</v>
      </c>
      <c r="D23" s="99" t="s">
        <v>683</v>
      </c>
      <c r="E23" s="99" t="s">
        <v>683</v>
      </c>
      <c r="F23" s="96"/>
      <c r="G23" s="101">
        <v>0.45</v>
      </c>
      <c r="H23" s="101">
        <v>0.55</v>
      </c>
      <c r="I23" s="96"/>
      <c r="J23" s="100">
        <f t="shared" si="0"/>
        <v>38250</v>
      </c>
      <c r="K23" s="100">
        <f t="shared" si="3"/>
        <v>46750.00000000001</v>
      </c>
      <c r="L23" s="100">
        <f t="shared" si="4"/>
        <v>0</v>
      </c>
      <c r="M23" s="100">
        <v>85000</v>
      </c>
      <c r="N23" s="96">
        <v>5113</v>
      </c>
      <c r="O23" s="96" t="s">
        <v>730</v>
      </c>
    </row>
    <row r="24" spans="1:15" s="102" customFormat="1" ht="38.25">
      <c r="A24" s="96">
        <v>17</v>
      </c>
      <c r="B24" s="97" t="s">
        <v>700</v>
      </c>
      <c r="C24" s="98" t="s">
        <v>690</v>
      </c>
      <c r="D24" s="96"/>
      <c r="E24" s="99" t="s">
        <v>683</v>
      </c>
      <c r="F24" s="99" t="s">
        <v>683</v>
      </c>
      <c r="G24" s="116"/>
      <c r="H24" s="116">
        <v>0.5</v>
      </c>
      <c r="I24" s="116">
        <v>0.5</v>
      </c>
      <c r="J24" s="100">
        <f t="shared" si="0"/>
        <v>0</v>
      </c>
      <c r="K24" s="100">
        <f t="shared" si="3"/>
        <v>109000</v>
      </c>
      <c r="L24" s="100">
        <f t="shared" si="4"/>
        <v>109000</v>
      </c>
      <c r="M24" s="100">
        <v>218000</v>
      </c>
      <c r="N24" s="96">
        <v>5113</v>
      </c>
      <c r="O24" s="96" t="s">
        <v>728</v>
      </c>
    </row>
    <row r="25" spans="1:15" s="114" customFormat="1" ht="25.5">
      <c r="A25" s="96">
        <v>18</v>
      </c>
      <c r="B25" s="97" t="s">
        <v>701</v>
      </c>
      <c r="C25" s="98" t="s">
        <v>702</v>
      </c>
      <c r="D25" s="96"/>
      <c r="E25" s="99" t="s">
        <v>683</v>
      </c>
      <c r="F25" s="99" t="s">
        <v>683</v>
      </c>
      <c r="G25" s="116"/>
      <c r="H25" s="101">
        <v>0.5</v>
      </c>
      <c r="I25" s="101">
        <v>0.5</v>
      </c>
      <c r="J25" s="100">
        <f t="shared" si="0"/>
        <v>0</v>
      </c>
      <c r="K25" s="100">
        <f t="shared" si="3"/>
        <v>46500</v>
      </c>
      <c r="L25" s="100">
        <f t="shared" si="4"/>
        <v>46500</v>
      </c>
      <c r="M25" s="100">
        <v>93000</v>
      </c>
      <c r="N25" s="96">
        <v>5113</v>
      </c>
      <c r="O25" s="96" t="s">
        <v>716</v>
      </c>
    </row>
    <row r="26" spans="1:15" s="102" customFormat="1" ht="25.5">
      <c r="A26" s="96">
        <v>19</v>
      </c>
      <c r="B26" s="97" t="s">
        <v>703</v>
      </c>
      <c r="C26" s="98">
        <v>2023</v>
      </c>
      <c r="D26" s="99" t="s">
        <v>683</v>
      </c>
      <c r="E26" s="99" t="s">
        <v>683</v>
      </c>
      <c r="F26" s="96"/>
      <c r="G26" s="116">
        <v>0.5</v>
      </c>
      <c r="H26" s="116">
        <v>0.5</v>
      </c>
      <c r="I26" s="96"/>
      <c r="J26" s="100">
        <f t="shared" si="0"/>
        <v>5000</v>
      </c>
      <c r="K26" s="100">
        <f t="shared" si="3"/>
        <v>5000</v>
      </c>
      <c r="L26" s="100">
        <f t="shared" si="4"/>
        <v>0</v>
      </c>
      <c r="M26" s="100">
        <v>10000</v>
      </c>
      <c r="N26" s="96">
        <v>5113</v>
      </c>
      <c r="O26" s="96" t="s">
        <v>726</v>
      </c>
    </row>
    <row r="27" spans="1:15" s="102" customFormat="1" ht="25.5">
      <c r="A27" s="96">
        <v>20</v>
      </c>
      <c r="B27" s="97" t="s">
        <v>704</v>
      </c>
      <c r="C27" s="98" t="s">
        <v>705</v>
      </c>
      <c r="D27" s="99" t="s">
        <v>683</v>
      </c>
      <c r="E27" s="99" t="s">
        <v>683</v>
      </c>
      <c r="F27" s="96"/>
      <c r="G27" s="116">
        <v>0.5</v>
      </c>
      <c r="H27" s="116">
        <v>0.5</v>
      </c>
      <c r="I27" s="96"/>
      <c r="J27" s="100">
        <f t="shared" si="0"/>
        <v>75000</v>
      </c>
      <c r="K27" s="100">
        <f t="shared" si="3"/>
        <v>75000</v>
      </c>
      <c r="L27" s="100">
        <f t="shared" si="4"/>
        <v>0</v>
      </c>
      <c r="M27" s="100">
        <v>150000</v>
      </c>
      <c r="N27" s="96">
        <v>5113</v>
      </c>
      <c r="O27" s="96" t="s">
        <v>726</v>
      </c>
    </row>
    <row r="28" spans="1:15" s="102" customFormat="1" ht="51">
      <c r="A28" s="96">
        <v>21</v>
      </c>
      <c r="B28" s="97" t="s">
        <v>706</v>
      </c>
      <c r="C28" s="98" t="s">
        <v>705</v>
      </c>
      <c r="D28" s="99" t="s">
        <v>683</v>
      </c>
      <c r="E28" s="99" t="s">
        <v>683</v>
      </c>
      <c r="F28" s="96"/>
      <c r="G28" s="116">
        <v>0.45</v>
      </c>
      <c r="H28" s="116">
        <v>0.55</v>
      </c>
      <c r="I28" s="96"/>
      <c r="J28" s="100">
        <f t="shared" si="0"/>
        <v>38250</v>
      </c>
      <c r="K28" s="100">
        <f t="shared" si="3"/>
        <v>46750.00000000001</v>
      </c>
      <c r="L28" s="100">
        <f t="shared" si="4"/>
        <v>0</v>
      </c>
      <c r="M28" s="100">
        <v>85000</v>
      </c>
      <c r="N28" s="96">
        <v>5112</v>
      </c>
      <c r="O28" s="96" t="s">
        <v>722</v>
      </c>
    </row>
    <row r="29" spans="1:15" s="114" customFormat="1" ht="25.5">
      <c r="A29" s="96">
        <v>22</v>
      </c>
      <c r="B29" s="97" t="s">
        <v>707</v>
      </c>
      <c r="C29" s="98" t="s">
        <v>705</v>
      </c>
      <c r="D29" s="99" t="s">
        <v>683</v>
      </c>
      <c r="E29" s="99" t="s">
        <v>683</v>
      </c>
      <c r="F29" s="96"/>
      <c r="G29" s="101">
        <v>0.5</v>
      </c>
      <c r="H29" s="101">
        <v>0.5</v>
      </c>
      <c r="I29" s="96"/>
      <c r="J29" s="100">
        <f t="shared" si="0"/>
        <v>40000</v>
      </c>
      <c r="K29" s="100">
        <f>M29*H29</f>
        <v>40000</v>
      </c>
      <c r="L29" s="100">
        <f>M29*I29</f>
        <v>0</v>
      </c>
      <c r="M29" s="100">
        <v>80000</v>
      </c>
      <c r="N29" s="96">
        <v>5113</v>
      </c>
      <c r="O29" s="96" t="s">
        <v>716</v>
      </c>
    </row>
    <row r="30" spans="1:15" s="102" customFormat="1" ht="38.25">
      <c r="A30" s="96">
        <v>23</v>
      </c>
      <c r="B30" s="97" t="s">
        <v>708</v>
      </c>
      <c r="C30" s="98" t="s">
        <v>705</v>
      </c>
      <c r="D30" s="99" t="s">
        <v>683</v>
      </c>
      <c r="E30" s="99" t="s">
        <v>683</v>
      </c>
      <c r="F30" s="96"/>
      <c r="G30" s="116">
        <v>0.6</v>
      </c>
      <c r="H30" s="117">
        <v>0.4</v>
      </c>
      <c r="I30" s="96"/>
      <c r="J30" s="100">
        <f t="shared" si="0"/>
        <v>21000</v>
      </c>
      <c r="K30" s="100">
        <f>M30*H30</f>
        <v>14000</v>
      </c>
      <c r="L30" s="100">
        <f>M30*I30</f>
        <v>0</v>
      </c>
      <c r="M30" s="100">
        <v>35000</v>
      </c>
      <c r="N30" s="96">
        <v>5112</v>
      </c>
      <c r="O30" s="96" t="s">
        <v>720</v>
      </c>
    </row>
    <row r="31" spans="1:15" s="114" customFormat="1" ht="25.5">
      <c r="A31" s="96">
        <v>24</v>
      </c>
      <c r="B31" s="97" t="s">
        <v>709</v>
      </c>
      <c r="C31" s="98" t="s">
        <v>705</v>
      </c>
      <c r="D31" s="99" t="s">
        <v>683</v>
      </c>
      <c r="E31" s="99" t="s">
        <v>683</v>
      </c>
      <c r="F31" s="96"/>
      <c r="G31" s="101">
        <v>0.5</v>
      </c>
      <c r="H31" s="101">
        <v>0.5</v>
      </c>
      <c r="I31" s="96"/>
      <c r="J31" s="100">
        <f t="shared" si="0"/>
        <v>20000</v>
      </c>
      <c r="K31" s="100">
        <f>M31*H31</f>
        <v>20000</v>
      </c>
      <c r="L31" s="100">
        <f>M31*I31</f>
        <v>0</v>
      </c>
      <c r="M31" s="100">
        <v>40000</v>
      </c>
      <c r="N31" s="96">
        <v>5113</v>
      </c>
      <c r="O31" s="96" t="s">
        <v>723</v>
      </c>
    </row>
    <row r="32" spans="1:15" s="102" customFormat="1" ht="51">
      <c r="A32" s="96">
        <v>25</v>
      </c>
      <c r="B32" s="97" t="s">
        <v>710</v>
      </c>
      <c r="C32" s="98">
        <v>2025</v>
      </c>
      <c r="D32" s="96"/>
      <c r="E32" s="99" t="s">
        <v>683</v>
      </c>
      <c r="F32" s="99" t="s">
        <v>683</v>
      </c>
      <c r="G32" s="96"/>
      <c r="H32" s="101">
        <v>0.5</v>
      </c>
      <c r="I32" s="101">
        <v>0.5</v>
      </c>
      <c r="J32" s="100">
        <f t="shared" si="0"/>
        <v>0</v>
      </c>
      <c r="K32" s="100">
        <f>M32*H32</f>
        <v>25000</v>
      </c>
      <c r="L32" s="100">
        <f>M32*I32</f>
        <v>25000</v>
      </c>
      <c r="M32" s="100">
        <v>50000</v>
      </c>
      <c r="N32" s="96">
        <v>5112</v>
      </c>
      <c r="O32" s="96" t="s">
        <v>724</v>
      </c>
    </row>
    <row r="33" spans="1:15" s="102" customFormat="1" ht="25.5">
      <c r="A33" s="96">
        <v>26</v>
      </c>
      <c r="B33" s="97" t="s">
        <v>711</v>
      </c>
      <c r="C33" s="98">
        <v>2025</v>
      </c>
      <c r="D33" s="99" t="s">
        <v>683</v>
      </c>
      <c r="E33" s="99" t="s">
        <v>683</v>
      </c>
      <c r="F33" s="96"/>
      <c r="G33" s="101">
        <v>0.5</v>
      </c>
      <c r="H33" s="101">
        <v>0.5</v>
      </c>
      <c r="I33" s="96"/>
      <c r="J33" s="100">
        <f t="shared" si="0"/>
        <v>32500</v>
      </c>
      <c r="K33" s="100">
        <f>M33*H33</f>
        <v>32500</v>
      </c>
      <c r="L33" s="100">
        <f>M33*I33</f>
        <v>0</v>
      </c>
      <c r="M33" s="100">
        <v>65000</v>
      </c>
      <c r="N33" s="96">
        <v>5113</v>
      </c>
      <c r="O33" s="96" t="s">
        <v>725</v>
      </c>
    </row>
    <row r="34" spans="1:13" s="114" customFormat="1" ht="12.75">
      <c r="A34" s="384" t="s">
        <v>712</v>
      </c>
      <c r="B34" s="385"/>
      <c r="C34" s="386"/>
      <c r="D34" s="118"/>
      <c r="E34" s="118"/>
      <c r="F34" s="118"/>
      <c r="G34" s="118"/>
      <c r="H34" s="118"/>
      <c r="I34" s="118"/>
      <c r="J34" s="119">
        <f>SUM(J8:J33)</f>
        <v>624250</v>
      </c>
      <c r="K34" s="119">
        <f>SUM(K8:K33)</f>
        <v>1067500</v>
      </c>
      <c r="L34" s="119">
        <f>SUM(L8:L33)</f>
        <v>564250</v>
      </c>
      <c r="M34" s="120">
        <f>SUM(M8:M33)</f>
        <v>2256000</v>
      </c>
    </row>
    <row r="35" s="114" customFormat="1" ht="12.75" hidden="1"/>
    <row r="36" spans="2:13" s="114" customFormat="1" ht="12.75" hidden="1">
      <c r="B36" s="114" t="s">
        <v>713</v>
      </c>
      <c r="C36" s="114">
        <v>2023</v>
      </c>
      <c r="K36" s="121"/>
      <c r="M36" s="122">
        <f>M8+M9+M10+M11+M12+M13/2+M14/2+M15/2+M16+M17+M18+M19/2+M20+M21+M22/2+M23+M24/2+M25/3+M26</f>
        <v>1197500</v>
      </c>
    </row>
    <row r="37" spans="3:13" s="114" customFormat="1" ht="12.75" hidden="1">
      <c r="C37" s="114">
        <v>2024</v>
      </c>
      <c r="M37" s="122">
        <f>(M31+M30+M29+M28+M27+M24+M22+M19+M15+M14+M13)/2+M25/3</f>
        <v>717500</v>
      </c>
    </row>
    <row r="38" spans="3:13" s="114" customFormat="1" ht="12.75" hidden="1">
      <c r="C38" s="114">
        <v>2025</v>
      </c>
      <c r="F38" s="123"/>
      <c r="M38" s="122">
        <f>M33+M32+(M31+M30+M29+M28+M27)/2+M25/3</f>
        <v>341000</v>
      </c>
    </row>
    <row r="39" spans="3:25" s="114" customFormat="1" ht="12.75" hidden="1">
      <c r="C39" s="124"/>
      <c r="D39" s="389" t="s">
        <v>733</v>
      </c>
      <c r="E39" s="389"/>
      <c r="F39" s="389" t="s">
        <v>737</v>
      </c>
      <c r="G39" s="389"/>
      <c r="H39" s="389" t="s">
        <v>738</v>
      </c>
      <c r="I39" s="389"/>
      <c r="J39" s="389" t="s">
        <v>739</v>
      </c>
      <c r="K39" s="389"/>
      <c r="L39" s="389" t="s">
        <v>740</v>
      </c>
      <c r="M39" s="389"/>
      <c r="N39" s="389" t="s">
        <v>741</v>
      </c>
      <c r="O39" s="389"/>
      <c r="P39" s="389" t="s">
        <v>742</v>
      </c>
      <c r="Q39" s="389"/>
      <c r="R39" s="389" t="s">
        <v>743</v>
      </c>
      <c r="S39" s="389"/>
      <c r="T39" s="389" t="s">
        <v>744</v>
      </c>
      <c r="U39" s="389"/>
      <c r="V39" s="389" t="s">
        <v>745</v>
      </c>
      <c r="W39" s="389"/>
      <c r="X39" s="389" t="s">
        <v>746</v>
      </c>
      <c r="Y39" s="389"/>
    </row>
    <row r="40" spans="3:25" s="114" customFormat="1" ht="12.75" hidden="1">
      <c r="C40" s="124"/>
      <c r="D40" s="125" t="s">
        <v>734</v>
      </c>
      <c r="E40" s="125" t="s">
        <v>735</v>
      </c>
      <c r="F40" s="126"/>
      <c r="G40" s="126"/>
      <c r="H40" s="126"/>
      <c r="I40" s="126"/>
      <c r="J40" s="126"/>
      <c r="K40" s="126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</row>
    <row r="41" spans="2:25" s="127" customFormat="1" ht="12.75" hidden="1">
      <c r="B41" s="114" t="s">
        <v>732</v>
      </c>
      <c r="C41" s="124">
        <v>5112</v>
      </c>
      <c r="D41" s="128"/>
      <c r="E41" s="128"/>
      <c r="F41" s="129">
        <f>J8+J14/2</f>
        <v>65500</v>
      </c>
      <c r="G41" s="129">
        <f>K8+K14/2</f>
        <v>44500</v>
      </c>
      <c r="H41" s="130"/>
      <c r="I41" s="130"/>
      <c r="J41" s="128">
        <f>J10</f>
        <v>70000</v>
      </c>
      <c r="K41" s="128">
        <f>K10</f>
        <v>30000</v>
      </c>
      <c r="L41" s="128"/>
      <c r="M41" s="128"/>
      <c r="N41" s="128">
        <f>J13/2</f>
        <v>12375</v>
      </c>
      <c r="O41" s="128">
        <f>K13/2</f>
        <v>15125.000000000002</v>
      </c>
      <c r="P41" s="124"/>
      <c r="Q41" s="124"/>
      <c r="R41" s="128">
        <f>J18</f>
        <v>48000</v>
      </c>
      <c r="S41" s="128">
        <f>K18</f>
        <v>32000</v>
      </c>
      <c r="T41" s="128"/>
      <c r="U41" s="128"/>
      <c r="V41" s="128"/>
      <c r="W41" s="128"/>
      <c r="X41" s="128"/>
      <c r="Y41" s="129"/>
    </row>
    <row r="42" spans="2:25" s="127" customFormat="1" ht="12.75" hidden="1">
      <c r="B42" s="114"/>
      <c r="C42" s="124">
        <v>5113</v>
      </c>
      <c r="D42" s="128">
        <f>J21</f>
        <v>10000</v>
      </c>
      <c r="E42" s="128">
        <f>K21</f>
        <v>10000</v>
      </c>
      <c r="F42" s="129">
        <f>J11+J17</f>
        <v>52500</v>
      </c>
      <c r="G42" s="129">
        <f>F42+K17</f>
        <v>95000</v>
      </c>
      <c r="H42" s="130"/>
      <c r="I42" s="130"/>
      <c r="J42" s="128"/>
      <c r="K42" s="128"/>
      <c r="L42" s="128"/>
      <c r="M42" s="128"/>
      <c r="N42" s="128"/>
      <c r="O42" s="128"/>
      <c r="P42" s="129">
        <f>J26</f>
        <v>5000</v>
      </c>
      <c r="Q42" s="129">
        <f>P42</f>
        <v>5000</v>
      </c>
      <c r="R42" s="128"/>
      <c r="S42" s="128"/>
      <c r="T42" s="128">
        <f>J20</f>
        <v>11000</v>
      </c>
      <c r="U42" s="128">
        <f>K20</f>
        <v>9000</v>
      </c>
      <c r="V42" s="128">
        <f>J16</f>
        <v>25000</v>
      </c>
      <c r="W42" s="128">
        <f>V42</f>
        <v>25000</v>
      </c>
      <c r="X42" s="128">
        <f>J23</f>
        <v>38250</v>
      </c>
      <c r="Y42" s="129">
        <f>K23</f>
        <v>46750.00000000001</v>
      </c>
    </row>
    <row r="43" spans="2:25" s="127" customFormat="1" ht="12.75" hidden="1">
      <c r="B43" s="114"/>
      <c r="C43" s="124">
        <v>5122</v>
      </c>
      <c r="D43" s="128"/>
      <c r="E43" s="128"/>
      <c r="F43" s="124"/>
      <c r="G43" s="124"/>
      <c r="H43" s="130"/>
      <c r="I43" s="130"/>
      <c r="J43" s="128"/>
      <c r="K43" s="128"/>
      <c r="L43" s="128"/>
      <c r="M43" s="128"/>
      <c r="N43" s="128"/>
      <c r="O43" s="128"/>
      <c r="P43" s="124"/>
      <c r="Q43" s="124"/>
      <c r="R43" s="128"/>
      <c r="S43" s="128"/>
      <c r="T43" s="128"/>
      <c r="U43" s="128"/>
      <c r="V43" s="128"/>
      <c r="W43" s="128"/>
      <c r="X43" s="128"/>
      <c r="Y43" s="129"/>
    </row>
    <row r="44" spans="2:25" s="127" customFormat="1" ht="12.75" hidden="1">
      <c r="B44" s="131">
        <f>SUM(D45:Y45)</f>
        <v>677500</v>
      </c>
      <c r="C44" s="124">
        <v>5129</v>
      </c>
      <c r="D44" s="128">
        <f>J22/2</f>
        <v>13750</v>
      </c>
      <c r="E44" s="128">
        <f>D44</f>
        <v>13750</v>
      </c>
      <c r="F44" s="124"/>
      <c r="G44" s="124"/>
      <c r="H44" s="132"/>
      <c r="I44" s="132"/>
      <c r="J44" s="133"/>
      <c r="K44" s="133"/>
      <c r="L44" s="133"/>
      <c r="M44" s="133"/>
      <c r="N44" s="128"/>
      <c r="O44" s="128"/>
      <c r="P44" s="124"/>
      <c r="Q44" s="124"/>
      <c r="R44" s="128"/>
      <c r="S44" s="128"/>
      <c r="T44" s="128"/>
      <c r="U44" s="128"/>
      <c r="V44" s="128"/>
      <c r="W44" s="128"/>
      <c r="X44" s="128"/>
      <c r="Y44" s="129"/>
    </row>
    <row r="45" spans="2:25" s="134" customFormat="1" ht="12.75" hidden="1">
      <c r="B45" s="135" t="s">
        <v>713</v>
      </c>
      <c r="C45" s="136"/>
      <c r="D45" s="137">
        <f>SUM(D41:D44)</f>
        <v>23750</v>
      </c>
      <c r="E45" s="137">
        <f>SUM(E41:E44)</f>
        <v>23750</v>
      </c>
      <c r="F45" s="137">
        <f aca="true" t="shared" si="5" ref="F45:M45">SUM(F41:F44)</f>
        <v>118000</v>
      </c>
      <c r="G45" s="137">
        <f t="shared" si="5"/>
        <v>139500</v>
      </c>
      <c r="H45" s="137">
        <f t="shared" si="5"/>
        <v>0</v>
      </c>
      <c r="I45" s="137">
        <f t="shared" si="5"/>
        <v>0</v>
      </c>
      <c r="J45" s="137">
        <f t="shared" si="5"/>
        <v>70000</v>
      </c>
      <c r="K45" s="137">
        <f t="shared" si="5"/>
        <v>30000</v>
      </c>
      <c r="L45" s="137">
        <f t="shared" si="5"/>
        <v>0</v>
      </c>
      <c r="M45" s="137">
        <f t="shared" si="5"/>
        <v>0</v>
      </c>
      <c r="N45" s="137">
        <f aca="true" t="shared" si="6" ref="N45:Y45">SUM(N41:N44)</f>
        <v>12375</v>
      </c>
      <c r="O45" s="137">
        <f t="shared" si="6"/>
        <v>15125.000000000002</v>
      </c>
      <c r="P45" s="137">
        <f t="shared" si="6"/>
        <v>5000</v>
      </c>
      <c r="Q45" s="137">
        <f t="shared" si="6"/>
        <v>5000</v>
      </c>
      <c r="R45" s="137">
        <f t="shared" si="6"/>
        <v>48000</v>
      </c>
      <c r="S45" s="137">
        <f t="shared" si="6"/>
        <v>32000</v>
      </c>
      <c r="T45" s="137">
        <f t="shared" si="6"/>
        <v>11000</v>
      </c>
      <c r="U45" s="137">
        <f t="shared" si="6"/>
        <v>9000</v>
      </c>
      <c r="V45" s="137">
        <f t="shared" si="6"/>
        <v>25000</v>
      </c>
      <c r="W45" s="137">
        <f t="shared" si="6"/>
        <v>25000</v>
      </c>
      <c r="X45" s="137">
        <f t="shared" si="6"/>
        <v>38250</v>
      </c>
      <c r="Y45" s="137">
        <f t="shared" si="6"/>
        <v>46750.00000000001</v>
      </c>
    </row>
    <row r="46" spans="2:24" s="127" customFormat="1" ht="12.75" hidden="1">
      <c r="B46" s="114"/>
      <c r="C46" s="132"/>
      <c r="D46" s="125"/>
      <c r="E46" s="125"/>
      <c r="F46" s="138"/>
      <c r="G46" s="138"/>
      <c r="H46" s="124"/>
      <c r="I46" s="124"/>
      <c r="J46" s="114"/>
      <c r="K46" s="114"/>
      <c r="L46" s="114"/>
      <c r="M46" s="114"/>
      <c r="N46" s="128"/>
      <c r="O46" s="128"/>
      <c r="P46" s="124"/>
      <c r="Q46" s="124"/>
      <c r="R46" s="122"/>
      <c r="S46" s="122"/>
      <c r="T46" s="122"/>
      <c r="U46" s="122"/>
      <c r="V46" s="139"/>
      <c r="W46" s="139"/>
      <c r="X46" s="139"/>
    </row>
    <row r="47" spans="2:24" s="127" customFormat="1" ht="12.75" hidden="1">
      <c r="B47" s="114" t="s">
        <v>736</v>
      </c>
      <c r="C47" s="124">
        <v>5112</v>
      </c>
      <c r="D47" s="128"/>
      <c r="E47" s="128"/>
      <c r="F47" s="138">
        <f>J14/2</f>
        <v>20000</v>
      </c>
      <c r="G47" s="138">
        <f>F47</f>
        <v>20000</v>
      </c>
      <c r="H47" s="138">
        <f>J28/2</f>
        <v>19125</v>
      </c>
      <c r="I47" s="138">
        <f>K28/2</f>
        <v>23375.000000000004</v>
      </c>
      <c r="J47" s="138"/>
      <c r="K47" s="138"/>
      <c r="L47" s="140"/>
      <c r="M47" s="140"/>
      <c r="N47" s="128">
        <f>N41</f>
        <v>12375</v>
      </c>
      <c r="O47" s="128">
        <f>O41</f>
        <v>15125.000000000002</v>
      </c>
      <c r="P47" s="128"/>
      <c r="Q47" s="128"/>
      <c r="R47" s="128">
        <f>J30/2</f>
        <v>10500</v>
      </c>
      <c r="S47" s="128">
        <f>K30/2</f>
        <v>7000</v>
      </c>
      <c r="T47" s="122"/>
      <c r="U47" s="122"/>
      <c r="V47" s="139"/>
      <c r="W47" s="139"/>
      <c r="X47" s="139"/>
    </row>
    <row r="48" spans="2:24" s="127" customFormat="1" ht="12.75" hidden="1">
      <c r="B48" s="114"/>
      <c r="C48" s="124">
        <v>5113</v>
      </c>
      <c r="D48" s="128"/>
      <c r="E48" s="128"/>
      <c r="F48" s="138">
        <f>J29/2+J31/2</f>
        <v>30000</v>
      </c>
      <c r="G48" s="138">
        <f>F48</f>
        <v>30000</v>
      </c>
      <c r="H48" s="138"/>
      <c r="I48" s="138"/>
      <c r="J48" s="138"/>
      <c r="K48" s="138"/>
      <c r="L48" s="140"/>
      <c r="M48" s="140"/>
      <c r="N48" s="128"/>
      <c r="O48" s="128"/>
      <c r="P48" s="128">
        <f>J27/2</f>
        <v>37500</v>
      </c>
      <c r="Q48" s="128">
        <f>P48</f>
        <v>37500</v>
      </c>
      <c r="R48" s="128"/>
      <c r="S48" s="128"/>
      <c r="T48" s="122"/>
      <c r="U48" s="122"/>
      <c r="V48" s="139"/>
      <c r="W48" s="139"/>
      <c r="X48" s="139"/>
    </row>
    <row r="49" spans="2:24" s="127" customFormat="1" ht="12.75" hidden="1">
      <c r="B49" s="114"/>
      <c r="C49" s="124">
        <v>5122</v>
      </c>
      <c r="D49" s="128"/>
      <c r="E49" s="128"/>
      <c r="F49" s="138"/>
      <c r="G49" s="138"/>
      <c r="H49" s="138"/>
      <c r="I49" s="138"/>
      <c r="J49" s="138"/>
      <c r="K49" s="138"/>
      <c r="L49" s="140"/>
      <c r="M49" s="140"/>
      <c r="N49" s="128"/>
      <c r="O49" s="128"/>
      <c r="P49" s="128"/>
      <c r="Q49" s="128"/>
      <c r="R49" s="128"/>
      <c r="S49" s="128"/>
      <c r="T49" s="122"/>
      <c r="U49" s="122"/>
      <c r="V49" s="139"/>
      <c r="W49" s="139"/>
      <c r="X49" s="139"/>
    </row>
    <row r="50" spans="2:24" s="127" customFormat="1" ht="12.75" hidden="1">
      <c r="B50" s="131">
        <f>SUM(D51:Y51)</f>
        <v>290000</v>
      </c>
      <c r="C50" s="124">
        <v>5129</v>
      </c>
      <c r="D50" s="128">
        <f>D44</f>
        <v>13750</v>
      </c>
      <c r="E50" s="128">
        <f>E44</f>
        <v>13750</v>
      </c>
      <c r="F50" s="138"/>
      <c r="G50" s="138"/>
      <c r="H50" s="124"/>
      <c r="I50" s="124"/>
      <c r="J50" s="124"/>
      <c r="K50" s="124"/>
      <c r="L50" s="114"/>
      <c r="M50" s="114"/>
      <c r="N50" s="128"/>
      <c r="O50" s="128"/>
      <c r="P50" s="128"/>
      <c r="Q50" s="128"/>
      <c r="R50" s="128"/>
      <c r="S50" s="128"/>
      <c r="T50" s="122"/>
      <c r="U50" s="122"/>
      <c r="V50" s="139"/>
      <c r="W50" s="139"/>
      <c r="X50" s="139"/>
    </row>
    <row r="51" spans="2:25" s="134" customFormat="1" ht="0" customHeight="1" hidden="1">
      <c r="B51" s="135" t="s">
        <v>713</v>
      </c>
      <c r="C51" s="136"/>
      <c r="D51" s="137">
        <f>SUM(D47:D50)</f>
        <v>13750</v>
      </c>
      <c r="E51" s="137">
        <f>SUM(E47:E50)</f>
        <v>13750</v>
      </c>
      <c r="F51" s="137">
        <f aca="true" t="shared" si="7" ref="F51:M51">SUM(F47:F50)</f>
        <v>50000</v>
      </c>
      <c r="G51" s="137">
        <f t="shared" si="7"/>
        <v>50000</v>
      </c>
      <c r="H51" s="137">
        <f t="shared" si="7"/>
        <v>19125</v>
      </c>
      <c r="I51" s="137">
        <f t="shared" si="7"/>
        <v>23375.000000000004</v>
      </c>
      <c r="J51" s="137">
        <f t="shared" si="7"/>
        <v>0</v>
      </c>
      <c r="K51" s="137">
        <f t="shared" si="7"/>
        <v>0</v>
      </c>
      <c r="L51" s="137">
        <f t="shared" si="7"/>
        <v>0</v>
      </c>
      <c r="M51" s="137">
        <f t="shared" si="7"/>
        <v>0</v>
      </c>
      <c r="N51" s="137">
        <f aca="true" t="shared" si="8" ref="N51:Y51">SUM(N47:N50)</f>
        <v>12375</v>
      </c>
      <c r="O51" s="137">
        <f t="shared" si="8"/>
        <v>15125.000000000002</v>
      </c>
      <c r="P51" s="137">
        <f t="shared" si="8"/>
        <v>37500</v>
      </c>
      <c r="Q51" s="137">
        <f t="shared" si="8"/>
        <v>37500</v>
      </c>
      <c r="R51" s="137">
        <f t="shared" si="8"/>
        <v>10500</v>
      </c>
      <c r="S51" s="137">
        <f t="shared" si="8"/>
        <v>7000</v>
      </c>
      <c r="T51" s="141">
        <f t="shared" si="8"/>
        <v>0</v>
      </c>
      <c r="U51" s="141">
        <f t="shared" si="8"/>
        <v>0</v>
      </c>
      <c r="V51" s="141">
        <f t="shared" si="8"/>
        <v>0</v>
      </c>
      <c r="W51" s="141">
        <f t="shared" si="8"/>
        <v>0</v>
      </c>
      <c r="X51" s="141">
        <f t="shared" si="8"/>
        <v>0</v>
      </c>
      <c r="Y51" s="141">
        <f t="shared" si="8"/>
        <v>0</v>
      </c>
    </row>
    <row r="52" spans="2:24" s="127" customFormat="1" ht="12.75" hidden="1">
      <c r="B52" s="114" t="s">
        <v>748</v>
      </c>
      <c r="C52" s="124">
        <v>5112</v>
      </c>
      <c r="D52" s="128"/>
      <c r="E52" s="128"/>
      <c r="F52" s="140"/>
      <c r="G52" s="140"/>
      <c r="H52" s="114"/>
      <c r="I52" s="114"/>
      <c r="J52" s="124"/>
      <c r="K52" s="124"/>
      <c r="L52" s="124"/>
      <c r="M52" s="124"/>
      <c r="N52" s="122"/>
      <c r="O52" s="122"/>
      <c r="P52" s="122"/>
      <c r="Q52" s="122"/>
      <c r="R52" s="122"/>
      <c r="S52" s="122"/>
      <c r="T52" s="122"/>
      <c r="U52" s="122"/>
      <c r="V52" s="139"/>
      <c r="W52" s="139"/>
      <c r="X52" s="139"/>
    </row>
    <row r="53" spans="2:24" s="127" customFormat="1" ht="12.75" hidden="1">
      <c r="B53" s="114"/>
      <c r="C53" s="124">
        <v>5113</v>
      </c>
      <c r="D53" s="128"/>
      <c r="E53" s="128"/>
      <c r="F53" s="138">
        <f>F48</f>
        <v>30000</v>
      </c>
      <c r="G53" s="138">
        <f>G48</f>
        <v>30000</v>
      </c>
      <c r="H53" s="142">
        <f>H47</f>
        <v>19125</v>
      </c>
      <c r="I53" s="142">
        <f>I47</f>
        <v>23375.000000000004</v>
      </c>
      <c r="J53" s="124"/>
      <c r="K53" s="124"/>
      <c r="L53" s="129">
        <f>J33</f>
        <v>32500</v>
      </c>
      <c r="M53" s="129">
        <f>K33</f>
        <v>32500</v>
      </c>
      <c r="N53" s="128"/>
      <c r="O53" s="128"/>
      <c r="P53" s="122">
        <f>P48</f>
        <v>37500</v>
      </c>
      <c r="Q53" s="122">
        <f>P53</f>
        <v>37500</v>
      </c>
      <c r="R53" s="122">
        <f>R47</f>
        <v>10500</v>
      </c>
      <c r="S53" s="122">
        <f>S47</f>
        <v>7000</v>
      </c>
      <c r="T53" s="122"/>
      <c r="U53" s="122"/>
      <c r="V53" s="139"/>
      <c r="W53" s="139"/>
      <c r="X53" s="139"/>
    </row>
    <row r="54" spans="2:24" s="127" customFormat="1" ht="12.75" hidden="1">
      <c r="B54" s="114"/>
      <c r="C54" s="124">
        <v>5122</v>
      </c>
      <c r="D54" s="128"/>
      <c r="E54" s="128"/>
      <c r="F54" s="138"/>
      <c r="G54" s="138"/>
      <c r="H54" s="124"/>
      <c r="I54" s="124"/>
      <c r="J54" s="124"/>
      <c r="K54" s="124"/>
      <c r="L54" s="124"/>
      <c r="M54" s="124"/>
      <c r="N54" s="128"/>
      <c r="O54" s="128"/>
      <c r="P54" s="122"/>
      <c r="Q54" s="122"/>
      <c r="R54" s="122"/>
      <c r="S54" s="122"/>
      <c r="T54" s="122"/>
      <c r="U54" s="122"/>
      <c r="V54" s="139"/>
      <c r="W54" s="139"/>
      <c r="X54" s="139"/>
    </row>
    <row r="55" spans="2:24" s="127" customFormat="1" ht="12.75" hidden="1">
      <c r="B55" s="131">
        <f>SUM(D56:Y56)</f>
        <v>260000</v>
      </c>
      <c r="C55" s="124">
        <v>5129</v>
      </c>
      <c r="D55" s="128"/>
      <c r="E55" s="128"/>
      <c r="F55" s="138"/>
      <c r="G55" s="138"/>
      <c r="H55" s="124"/>
      <c r="I55" s="124"/>
      <c r="J55" s="124"/>
      <c r="K55" s="124"/>
      <c r="L55" s="124"/>
      <c r="M55" s="124"/>
      <c r="N55" s="128"/>
      <c r="O55" s="128"/>
      <c r="P55" s="122"/>
      <c r="Q55" s="122"/>
      <c r="R55" s="122"/>
      <c r="S55" s="122"/>
      <c r="T55" s="122"/>
      <c r="U55" s="122"/>
      <c r="V55" s="139"/>
      <c r="W55" s="139"/>
      <c r="X55" s="139"/>
    </row>
    <row r="56" spans="2:25" s="134" customFormat="1" ht="12.75" hidden="1">
      <c r="B56" s="135" t="s">
        <v>713</v>
      </c>
      <c r="C56" s="136"/>
      <c r="D56" s="137">
        <f>SUM(D52:D55)</f>
        <v>0</v>
      </c>
      <c r="E56" s="137">
        <f>SUM(E52:E55)</f>
        <v>0</v>
      </c>
      <c r="F56" s="137">
        <f aca="true" t="shared" si="9" ref="F56:M56">SUM(F52:F55)</f>
        <v>30000</v>
      </c>
      <c r="G56" s="137">
        <f t="shared" si="9"/>
        <v>30000</v>
      </c>
      <c r="H56" s="137">
        <f t="shared" si="9"/>
        <v>19125</v>
      </c>
      <c r="I56" s="137">
        <f t="shared" si="9"/>
        <v>23375.000000000004</v>
      </c>
      <c r="J56" s="137">
        <f t="shared" si="9"/>
        <v>0</v>
      </c>
      <c r="K56" s="137">
        <f t="shared" si="9"/>
        <v>0</v>
      </c>
      <c r="L56" s="137">
        <f t="shared" si="9"/>
        <v>32500</v>
      </c>
      <c r="M56" s="137">
        <f t="shared" si="9"/>
        <v>32500</v>
      </c>
      <c r="N56" s="137">
        <f aca="true" t="shared" si="10" ref="N56:Y56">SUM(N52:N55)</f>
        <v>0</v>
      </c>
      <c r="O56" s="137">
        <f t="shared" si="10"/>
        <v>0</v>
      </c>
      <c r="P56" s="141">
        <f t="shared" si="10"/>
        <v>37500</v>
      </c>
      <c r="Q56" s="141">
        <f t="shared" si="10"/>
        <v>37500</v>
      </c>
      <c r="R56" s="141">
        <f t="shared" si="10"/>
        <v>10500</v>
      </c>
      <c r="S56" s="141">
        <f t="shared" si="10"/>
        <v>7000</v>
      </c>
      <c r="T56" s="141">
        <f t="shared" si="10"/>
        <v>0</v>
      </c>
      <c r="U56" s="141">
        <f t="shared" si="10"/>
        <v>0</v>
      </c>
      <c r="V56" s="141">
        <f t="shared" si="10"/>
        <v>0</v>
      </c>
      <c r="W56" s="141">
        <f t="shared" si="10"/>
        <v>0</v>
      </c>
      <c r="X56" s="141">
        <f t="shared" si="10"/>
        <v>0</v>
      </c>
      <c r="Y56" s="141">
        <f t="shared" si="10"/>
        <v>0</v>
      </c>
    </row>
    <row r="57" spans="14:15" s="127" customFormat="1" ht="10.5" hidden="1">
      <c r="N57" s="132"/>
      <c r="O57" s="132"/>
    </row>
    <row r="58" s="127" customFormat="1" ht="10.5" hidden="1"/>
    <row r="59" s="114" customFormat="1" ht="12.75" hidden="1"/>
    <row r="60" spans="4:6" s="114" customFormat="1" ht="12.75" hidden="1">
      <c r="D60" s="143" t="s">
        <v>734</v>
      </c>
      <c r="E60" s="143" t="s">
        <v>735</v>
      </c>
      <c r="F60" s="114" t="s">
        <v>747</v>
      </c>
    </row>
    <row r="61" spans="2:9" s="114" customFormat="1" ht="12.75" hidden="1">
      <c r="B61" s="114">
        <v>2023</v>
      </c>
      <c r="C61" s="114">
        <v>5112</v>
      </c>
      <c r="D61" s="122">
        <f aca="true" t="shared" si="11" ref="D61:E64">D41+F41+H41+J41+L41+N41+P41+R41+T41+V41+X41</f>
        <v>195875</v>
      </c>
      <c r="E61" s="122">
        <f t="shared" si="11"/>
        <v>121625</v>
      </c>
      <c r="F61" s="123">
        <f>SUM(D61:E61)</f>
        <v>317500</v>
      </c>
      <c r="I61" s="123"/>
    </row>
    <row r="62" spans="3:6" s="114" customFormat="1" ht="12.75" hidden="1">
      <c r="C62" s="114">
        <v>5113</v>
      </c>
      <c r="D62" s="122">
        <f t="shared" si="11"/>
        <v>141750</v>
      </c>
      <c r="E62" s="122">
        <f t="shared" si="11"/>
        <v>190750</v>
      </c>
      <c r="F62" s="123">
        <f>SUM(D62:E62)</f>
        <v>332500</v>
      </c>
    </row>
    <row r="63" spans="3:6" s="114" customFormat="1" ht="12.75" hidden="1">
      <c r="C63" s="114">
        <v>5122</v>
      </c>
      <c r="D63" s="122">
        <f t="shared" si="11"/>
        <v>0</v>
      </c>
      <c r="E63" s="122">
        <f t="shared" si="11"/>
        <v>0</v>
      </c>
      <c r="F63" s="123">
        <f>SUM(D63:E63)</f>
        <v>0</v>
      </c>
    </row>
    <row r="64" spans="3:10" s="114" customFormat="1" ht="12.75" hidden="1">
      <c r="C64" s="114">
        <v>5129</v>
      </c>
      <c r="D64" s="122">
        <f t="shared" si="11"/>
        <v>13750</v>
      </c>
      <c r="E64" s="122">
        <f t="shared" si="11"/>
        <v>13750</v>
      </c>
      <c r="F64" s="123">
        <f>SUM(D64:E64)</f>
        <v>27500</v>
      </c>
      <c r="J64" s="121"/>
    </row>
    <row r="65" spans="4:6" s="144" customFormat="1" ht="12" hidden="1">
      <c r="D65" s="145">
        <f>SUM(D61:D64)</f>
        <v>351375</v>
      </c>
      <c r="E65" s="145">
        <f>SUM(E61:E64)</f>
        <v>326125</v>
      </c>
      <c r="F65" s="146">
        <f>SUM(F61:F64)</f>
        <v>677500</v>
      </c>
    </row>
    <row r="66" spans="4:5" s="114" customFormat="1" ht="12.75" hidden="1">
      <c r="D66" s="122"/>
      <c r="E66" s="122"/>
    </row>
    <row r="67" spans="2:6" s="114" customFormat="1" ht="12.75" hidden="1">
      <c r="B67" s="114">
        <v>2024</v>
      </c>
      <c r="C67" s="114">
        <v>5112</v>
      </c>
      <c r="D67" s="122">
        <f aca="true" t="shared" si="12" ref="D67:E70">D47+F47+H47+J47+L47+N47+P47+R47+T47+V47+X47</f>
        <v>62000</v>
      </c>
      <c r="E67" s="122">
        <f t="shared" si="12"/>
        <v>65500</v>
      </c>
      <c r="F67" s="123">
        <f>SUM(D67:E67)</f>
        <v>127500</v>
      </c>
    </row>
    <row r="68" spans="3:6" s="114" customFormat="1" ht="12.75" hidden="1">
      <c r="C68" s="114">
        <v>5113</v>
      </c>
      <c r="D68" s="122">
        <f t="shared" si="12"/>
        <v>67500</v>
      </c>
      <c r="E68" s="122">
        <f t="shared" si="12"/>
        <v>67500</v>
      </c>
      <c r="F68" s="123">
        <f>SUM(D68:E68)</f>
        <v>135000</v>
      </c>
    </row>
    <row r="69" spans="3:6" s="114" customFormat="1" ht="12.75" hidden="1">
      <c r="C69" s="114">
        <v>5122</v>
      </c>
      <c r="D69" s="122">
        <f t="shared" si="12"/>
        <v>0</v>
      </c>
      <c r="E69" s="122">
        <f t="shared" si="12"/>
        <v>0</v>
      </c>
      <c r="F69" s="123">
        <f>SUM(D69:E69)</f>
        <v>0</v>
      </c>
    </row>
    <row r="70" spans="3:6" s="114" customFormat="1" ht="12.75" hidden="1">
      <c r="C70" s="114">
        <v>5129</v>
      </c>
      <c r="D70" s="122">
        <f t="shared" si="12"/>
        <v>13750</v>
      </c>
      <c r="E70" s="122">
        <f t="shared" si="12"/>
        <v>13750</v>
      </c>
      <c r="F70" s="123">
        <f>SUM(D70:E70)</f>
        <v>27500</v>
      </c>
    </row>
    <row r="71" spans="4:6" s="144" customFormat="1" ht="12" hidden="1">
      <c r="D71" s="147">
        <f>SUM(D67:D70)</f>
        <v>143250</v>
      </c>
      <c r="E71" s="147">
        <f>SUM(E67:E70)</f>
        <v>146750</v>
      </c>
      <c r="F71" s="148">
        <f>SUM(F67:F70)</f>
        <v>290000</v>
      </c>
    </row>
    <row r="72" s="114" customFormat="1" ht="12.75" hidden="1"/>
    <row r="73" spans="2:6" s="114" customFormat="1" ht="12.75" hidden="1">
      <c r="B73" s="114">
        <v>2025</v>
      </c>
      <c r="C73" s="114">
        <v>5112</v>
      </c>
      <c r="D73" s="122">
        <f aca="true" t="shared" si="13" ref="D73:E76">D52+F52+H52+J52+L52+N52+P52+R52+T52+V52+X52</f>
        <v>0</v>
      </c>
      <c r="E73" s="122">
        <f t="shared" si="13"/>
        <v>0</v>
      </c>
      <c r="F73" s="122">
        <f>SUM(D73:E73)</f>
        <v>0</v>
      </c>
    </row>
    <row r="74" spans="3:6" s="114" customFormat="1" ht="12.75" hidden="1">
      <c r="C74" s="114">
        <v>5113</v>
      </c>
      <c r="D74" s="122">
        <f t="shared" si="13"/>
        <v>129625</v>
      </c>
      <c r="E74" s="122">
        <f t="shared" si="13"/>
        <v>130375</v>
      </c>
      <c r="F74" s="122">
        <f>SUM(D74:E74)</f>
        <v>260000</v>
      </c>
    </row>
    <row r="75" spans="3:6" s="114" customFormat="1" ht="12.75" hidden="1">
      <c r="C75" s="114">
        <v>5122</v>
      </c>
      <c r="D75" s="122">
        <f t="shared" si="13"/>
        <v>0</v>
      </c>
      <c r="E75" s="122">
        <f t="shared" si="13"/>
        <v>0</v>
      </c>
      <c r="F75" s="122">
        <f>SUM(D75:E75)</f>
        <v>0</v>
      </c>
    </row>
    <row r="76" spans="3:6" s="114" customFormat="1" ht="12.75" hidden="1">
      <c r="C76" s="114">
        <v>5129</v>
      </c>
      <c r="D76" s="122">
        <f t="shared" si="13"/>
        <v>0</v>
      </c>
      <c r="E76" s="122">
        <f t="shared" si="13"/>
        <v>0</v>
      </c>
      <c r="F76" s="122">
        <f>SUM(D76:E76)</f>
        <v>0</v>
      </c>
    </row>
    <row r="77" spans="4:6" s="144" customFormat="1" ht="12" hidden="1">
      <c r="D77" s="145">
        <f>SUM(D73:D76)</f>
        <v>129625</v>
      </c>
      <c r="E77" s="145">
        <f>SUM(E73:E76)</f>
        <v>130375</v>
      </c>
      <c r="F77" s="146">
        <f>SUM(F73:F76)</f>
        <v>260000</v>
      </c>
    </row>
    <row r="78" s="114" customFormat="1" ht="12.75" hidden="1"/>
    <row r="79" s="114" customFormat="1" ht="12.75" hidden="1"/>
    <row r="80" s="93" customFormat="1" ht="12.75" hidden="1"/>
    <row r="81" s="93" customFormat="1" ht="12.75" hidden="1"/>
    <row r="82" s="93" customFormat="1" ht="12.75"/>
    <row r="83" s="93" customFormat="1" ht="12.75"/>
    <row r="84" s="93" customFormat="1" ht="12.75"/>
    <row r="85" s="93" customFormat="1" ht="12.75"/>
    <row r="86" s="93" customFormat="1" ht="12.75"/>
    <row r="87" s="93" customFormat="1" ht="12.75"/>
  </sheetData>
  <sheetProtection/>
  <mergeCells count="23">
    <mergeCell ref="T39:U39"/>
    <mergeCell ref="V39:W39"/>
    <mergeCell ref="X39:Y39"/>
    <mergeCell ref="L39:M39"/>
    <mergeCell ref="N39:O39"/>
    <mergeCell ref="P39:Q39"/>
    <mergeCell ref="R39:S39"/>
    <mergeCell ref="G6:I6"/>
    <mergeCell ref="J6:L6"/>
    <mergeCell ref="D39:E39"/>
    <mergeCell ref="F39:G39"/>
    <mergeCell ref="H39:I39"/>
    <mergeCell ref="J39:K39"/>
    <mergeCell ref="O6:O7"/>
    <mergeCell ref="A2:M2"/>
    <mergeCell ref="A3:M3"/>
    <mergeCell ref="A34:C34"/>
    <mergeCell ref="N6:N7"/>
    <mergeCell ref="A6:A7"/>
    <mergeCell ref="B6:B7"/>
    <mergeCell ref="C6:C7"/>
    <mergeCell ref="M6:M7"/>
    <mergeCell ref="D6:F6"/>
  </mergeCells>
  <printOptions/>
  <pageMargins left="0.75" right="0.75" top="1" bottom="1" header="0.5" footer="0.5"/>
  <pageSetup horizontalDpi="600" verticalDpi="600" orientation="landscape" paperSize="9" scale="42" r:id="rId1"/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Z815"/>
  <sheetViews>
    <sheetView tabSelected="1" view="pageBreakPreview" zoomScale="60" zoomScalePageLayoutView="0" workbookViewId="0" topLeftCell="A577">
      <selection activeCell="F6" sqref="F6:F8"/>
    </sheetView>
  </sheetViews>
  <sheetFormatPr defaultColWidth="9.140625" defaultRowHeight="12"/>
  <cols>
    <col min="1" max="1" width="7.421875" style="2" customWidth="1"/>
    <col min="2" max="3" width="4.421875" style="2" customWidth="1"/>
    <col min="4" max="4" width="4.421875" style="4" customWidth="1"/>
    <col min="5" max="5" width="44.421875" style="9" customWidth="1"/>
    <col min="6" max="6" width="9.7109375" style="4" customWidth="1"/>
    <col min="7" max="8" width="12.8515625" style="4" customWidth="1"/>
    <col min="9" max="9" width="13.00390625" style="4" customWidth="1"/>
    <col min="10" max="11" width="12.7109375" style="4" customWidth="1"/>
    <col min="12" max="12" width="11.421875" style="4" customWidth="1"/>
    <col min="13" max="13" width="13.140625" style="82" customWidth="1"/>
    <col min="14" max="14" width="11.421875" style="82" customWidth="1"/>
    <col min="15" max="15" width="12.7109375" style="82" customWidth="1"/>
    <col min="16" max="16" width="0.13671875" style="1" customWidth="1"/>
    <col min="17" max="18" width="12.8515625" style="1" hidden="1" customWidth="1"/>
    <col min="19" max="19" width="12.28125" style="82" customWidth="1"/>
    <col min="20" max="21" width="14.28125" style="82" customWidth="1"/>
    <col min="22" max="22" width="13.140625" style="82" customWidth="1"/>
    <col min="23" max="23" width="14.421875" style="82" customWidth="1"/>
    <col min="24" max="24" width="14.28125" style="82" customWidth="1"/>
    <col min="25" max="25" width="24.7109375" style="0" hidden="1" customWidth="1"/>
  </cols>
  <sheetData>
    <row r="1" ht="17.25" customHeight="1"/>
    <row r="2" spans="15:26" ht="19.5" customHeight="1">
      <c r="O2" s="83"/>
      <c r="P2" s="4"/>
      <c r="Q2" s="4"/>
      <c r="R2" s="4"/>
      <c r="U2" s="83"/>
      <c r="W2" s="353" t="s">
        <v>65</v>
      </c>
      <c r="X2" s="353"/>
      <c r="Y2" s="353"/>
      <c r="Z2" s="59"/>
    </row>
    <row r="3" spans="13:24" ht="10.5">
      <c r="M3" s="83"/>
      <c r="N3" s="83"/>
      <c r="O3" s="83"/>
      <c r="P3" s="4"/>
      <c r="Q3" s="4"/>
      <c r="R3" s="4"/>
      <c r="S3" s="83"/>
      <c r="T3" s="83"/>
      <c r="U3" s="83"/>
      <c r="V3" s="83"/>
      <c r="W3" s="83"/>
      <c r="X3" s="83"/>
    </row>
    <row r="4" spans="1:24" ht="41.25" customHeight="1">
      <c r="A4" s="393" t="s">
        <v>904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</row>
    <row r="5" spans="1:25" ht="21" customHeight="1" thickBot="1">
      <c r="A5" s="28"/>
      <c r="B5" s="28"/>
      <c r="C5" s="28"/>
      <c r="D5" s="38"/>
      <c r="E5" s="45"/>
      <c r="F5" s="38"/>
      <c r="G5" s="38"/>
      <c r="H5" s="38"/>
      <c r="I5" s="38"/>
      <c r="J5" s="38"/>
      <c r="K5" s="38"/>
      <c r="L5" s="38"/>
      <c r="M5" s="86"/>
      <c r="N5" s="86"/>
      <c r="O5" s="86"/>
      <c r="P5" s="30"/>
      <c r="Q5" s="30"/>
      <c r="R5" s="30"/>
      <c r="S5" s="86"/>
      <c r="T5" s="86"/>
      <c r="U5" s="86"/>
      <c r="V5" s="86"/>
      <c r="W5" s="86"/>
      <c r="Y5" s="31" t="s">
        <v>72</v>
      </c>
    </row>
    <row r="6" spans="1:25" ht="22.5" customHeight="1">
      <c r="A6" s="346" t="s">
        <v>73</v>
      </c>
      <c r="B6" s="394" t="s">
        <v>261</v>
      </c>
      <c r="C6" s="394" t="s">
        <v>262</v>
      </c>
      <c r="D6" s="394" t="s">
        <v>263</v>
      </c>
      <c r="E6" s="375" t="s">
        <v>749</v>
      </c>
      <c r="F6" s="390" t="s">
        <v>75</v>
      </c>
      <c r="G6" s="348" t="s">
        <v>68</v>
      </c>
      <c r="H6" s="348"/>
      <c r="I6" s="348"/>
      <c r="J6" s="348" t="s">
        <v>69</v>
      </c>
      <c r="K6" s="348"/>
      <c r="L6" s="348"/>
      <c r="M6" s="367" t="s">
        <v>255</v>
      </c>
      <c r="N6" s="367"/>
      <c r="O6" s="367"/>
      <c r="P6" s="375" t="s">
        <v>70</v>
      </c>
      <c r="Q6" s="375"/>
      <c r="R6" s="375"/>
      <c r="S6" s="367" t="s">
        <v>256</v>
      </c>
      <c r="T6" s="367"/>
      <c r="U6" s="367"/>
      <c r="V6" s="367" t="s">
        <v>257</v>
      </c>
      <c r="W6" s="367"/>
      <c r="X6" s="367"/>
      <c r="Y6" s="54"/>
    </row>
    <row r="7" spans="1:25" ht="18.75" customHeight="1">
      <c r="A7" s="347"/>
      <c r="B7" s="395"/>
      <c r="C7" s="395"/>
      <c r="D7" s="395"/>
      <c r="E7" s="370"/>
      <c r="F7" s="391"/>
      <c r="G7" s="336" t="s">
        <v>76</v>
      </c>
      <c r="H7" s="336" t="s">
        <v>77</v>
      </c>
      <c r="I7" s="336"/>
      <c r="J7" s="336" t="s">
        <v>76</v>
      </c>
      <c r="K7" s="336" t="s">
        <v>77</v>
      </c>
      <c r="L7" s="336"/>
      <c r="M7" s="368" t="s">
        <v>76</v>
      </c>
      <c r="N7" s="368" t="s">
        <v>77</v>
      </c>
      <c r="O7" s="368"/>
      <c r="P7" s="336" t="s">
        <v>76</v>
      </c>
      <c r="Q7" s="336" t="s">
        <v>77</v>
      </c>
      <c r="R7" s="336"/>
      <c r="S7" s="368" t="s">
        <v>76</v>
      </c>
      <c r="T7" s="368" t="s">
        <v>77</v>
      </c>
      <c r="U7" s="368"/>
      <c r="V7" s="368" t="s">
        <v>76</v>
      </c>
      <c r="W7" s="368" t="s">
        <v>77</v>
      </c>
      <c r="X7" s="368"/>
      <c r="Y7" s="354" t="s">
        <v>71</v>
      </c>
    </row>
    <row r="8" spans="1:25" ht="33.75" customHeight="1">
      <c r="A8" s="347"/>
      <c r="B8" s="396"/>
      <c r="C8" s="396"/>
      <c r="D8" s="396"/>
      <c r="E8" s="370"/>
      <c r="F8" s="392"/>
      <c r="G8" s="336"/>
      <c r="H8" s="14" t="s">
        <v>78</v>
      </c>
      <c r="I8" s="14" t="s">
        <v>79</v>
      </c>
      <c r="J8" s="336"/>
      <c r="K8" s="14" t="s">
        <v>78</v>
      </c>
      <c r="L8" s="14" t="s">
        <v>79</v>
      </c>
      <c r="M8" s="368"/>
      <c r="N8" s="85" t="s">
        <v>78</v>
      </c>
      <c r="O8" s="85" t="s">
        <v>79</v>
      </c>
      <c r="P8" s="336"/>
      <c r="Q8" s="14" t="s">
        <v>78</v>
      </c>
      <c r="R8" s="14" t="s">
        <v>79</v>
      </c>
      <c r="S8" s="368"/>
      <c r="T8" s="85" t="s">
        <v>78</v>
      </c>
      <c r="U8" s="85" t="s">
        <v>79</v>
      </c>
      <c r="V8" s="368"/>
      <c r="W8" s="85" t="s">
        <v>78</v>
      </c>
      <c r="X8" s="85" t="s">
        <v>79</v>
      </c>
      <c r="Y8" s="354"/>
    </row>
    <row r="9" spans="1:25" ht="12.75" customHeight="1">
      <c r="A9" s="35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87">
        <v>13</v>
      </c>
      <c r="N9" s="87">
        <v>14</v>
      </c>
      <c r="O9" s="87">
        <v>15</v>
      </c>
      <c r="P9" s="36">
        <v>16</v>
      </c>
      <c r="Q9" s="36">
        <v>17</v>
      </c>
      <c r="R9" s="36">
        <v>18</v>
      </c>
      <c r="S9" s="87">
        <v>19</v>
      </c>
      <c r="T9" s="87">
        <v>20</v>
      </c>
      <c r="U9" s="87">
        <v>21</v>
      </c>
      <c r="V9" s="87">
        <v>22</v>
      </c>
      <c r="W9" s="87">
        <v>23</v>
      </c>
      <c r="X9" s="87">
        <v>24</v>
      </c>
      <c r="Y9" s="13">
        <v>22</v>
      </c>
    </row>
    <row r="10" spans="1:25" s="219" customFormat="1" ht="21" customHeight="1">
      <c r="A10" s="215" t="s">
        <v>82</v>
      </c>
      <c r="B10" s="107" t="s">
        <v>82</v>
      </c>
      <c r="C10" s="107" t="s">
        <v>82</v>
      </c>
      <c r="D10" s="107" t="s">
        <v>82</v>
      </c>
      <c r="E10" s="287" t="s">
        <v>265</v>
      </c>
      <c r="F10" s="288"/>
      <c r="G10" s="288">
        <f>H10+I10-40000</f>
        <v>562192.593</v>
      </c>
      <c r="H10" s="288">
        <f aca="true" t="shared" si="0" ref="H10:X10">H11+H102+H124+H132+H276+H326+H406+H422+H519+H580+H633</f>
        <v>591637.75</v>
      </c>
      <c r="I10" s="288">
        <f t="shared" si="0"/>
        <v>10554.843000000019</v>
      </c>
      <c r="J10" s="288">
        <f t="shared" si="0"/>
        <v>937303.5</v>
      </c>
      <c r="K10" s="288">
        <f t="shared" si="0"/>
        <v>650569.1</v>
      </c>
      <c r="L10" s="288">
        <f t="shared" si="0"/>
        <v>286734.4</v>
      </c>
      <c r="M10" s="288">
        <f t="shared" si="0"/>
        <v>1123694.8024629583</v>
      </c>
      <c r="N10" s="288">
        <f t="shared" si="0"/>
        <v>636579.6024629583</v>
      </c>
      <c r="O10" s="288">
        <f t="shared" si="0"/>
        <v>487115.2</v>
      </c>
      <c r="P10" s="288"/>
      <c r="Q10" s="288"/>
      <c r="R10" s="288"/>
      <c r="S10" s="288">
        <f>S11+S102+S124+S132+S276+S326+S406+S422+S519+S580+S633</f>
        <v>785649.5457911305</v>
      </c>
      <c r="T10" s="288">
        <f>T11+T102+T124+T132+T276+T326+T406+T422+T519+T580+T633</f>
        <v>638899.5457911305</v>
      </c>
      <c r="U10" s="288">
        <f t="shared" si="0"/>
        <v>146750</v>
      </c>
      <c r="V10" s="288">
        <f t="shared" si="0"/>
        <v>778265.0324754919</v>
      </c>
      <c r="W10" s="288">
        <f t="shared" si="0"/>
        <v>677817.6956483141</v>
      </c>
      <c r="X10" s="288">
        <f t="shared" si="0"/>
        <v>130375</v>
      </c>
      <c r="Y10" s="217"/>
    </row>
    <row r="11" spans="1:25" s="253" customFormat="1" ht="30.75" customHeight="1">
      <c r="A11" s="289" t="s">
        <v>266</v>
      </c>
      <c r="B11" s="290" t="s">
        <v>267</v>
      </c>
      <c r="C11" s="290" t="s">
        <v>268</v>
      </c>
      <c r="D11" s="290" t="s">
        <v>268</v>
      </c>
      <c r="E11" s="287" t="s">
        <v>269</v>
      </c>
      <c r="F11" s="288"/>
      <c r="G11" s="288">
        <f aca="true" t="shared" si="1" ref="G11:O11">G13+G68+G78+G88</f>
        <v>205794.7</v>
      </c>
      <c r="H11" s="288">
        <f t="shared" si="1"/>
        <v>165529.40000000002</v>
      </c>
      <c r="I11" s="288">
        <f t="shared" si="1"/>
        <v>40265.4</v>
      </c>
      <c r="J11" s="288">
        <f t="shared" si="1"/>
        <v>173934.10000000003</v>
      </c>
      <c r="K11" s="288">
        <f t="shared" si="1"/>
        <v>158994.10000000003</v>
      </c>
      <c r="L11" s="288">
        <f t="shared" si="1"/>
        <v>14940</v>
      </c>
      <c r="M11" s="288">
        <f t="shared" si="1"/>
        <v>284203.8692209091</v>
      </c>
      <c r="N11" s="288">
        <f t="shared" si="1"/>
        <v>136703.8692209091</v>
      </c>
      <c r="O11" s="288">
        <f t="shared" si="1"/>
        <v>147500</v>
      </c>
      <c r="P11" s="288"/>
      <c r="Q11" s="288"/>
      <c r="R11" s="288"/>
      <c r="S11" s="288">
        <f aca="true" t="shared" si="2" ref="S11:X11">S13+S68+S78+S88</f>
        <v>167214.03747255608</v>
      </c>
      <c r="T11" s="288">
        <f t="shared" si="2"/>
        <v>139714.03747255608</v>
      </c>
      <c r="U11" s="288">
        <f t="shared" si="2"/>
        <v>27500</v>
      </c>
      <c r="V11" s="288">
        <f t="shared" si="2"/>
        <v>142423.99953464445</v>
      </c>
      <c r="W11" s="288">
        <f t="shared" si="2"/>
        <v>142423.99953464445</v>
      </c>
      <c r="X11" s="288">
        <f t="shared" si="2"/>
        <v>0</v>
      </c>
      <c r="Y11" s="291"/>
    </row>
    <row r="12" spans="1:25" s="247" customFormat="1" ht="12.75" customHeight="1">
      <c r="A12" s="292"/>
      <c r="B12" s="170"/>
      <c r="C12" s="170"/>
      <c r="D12" s="89"/>
      <c r="E12" s="293" t="s">
        <v>77</v>
      </c>
      <c r="F12" s="89"/>
      <c r="G12" s="89"/>
      <c r="H12" s="89"/>
      <c r="I12" s="89"/>
      <c r="J12" s="89"/>
      <c r="K12" s="89"/>
      <c r="L12" s="8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20"/>
    </row>
    <row r="13" spans="1:25" s="296" customFormat="1" ht="42" customHeight="1">
      <c r="A13" s="238" t="s">
        <v>270</v>
      </c>
      <c r="B13" s="239" t="s">
        <v>267</v>
      </c>
      <c r="C13" s="239" t="s">
        <v>271</v>
      </c>
      <c r="D13" s="239" t="s">
        <v>268</v>
      </c>
      <c r="E13" s="294" t="s">
        <v>272</v>
      </c>
      <c r="F13" s="91"/>
      <c r="G13" s="91">
        <f aca="true" t="shared" si="3" ref="G13:O13">G15+G58</f>
        <v>167374.7</v>
      </c>
      <c r="H13" s="91">
        <f t="shared" si="3"/>
        <v>156882.2</v>
      </c>
      <c r="I13" s="91">
        <f t="shared" si="3"/>
        <v>10492.5</v>
      </c>
      <c r="J13" s="91">
        <f t="shared" si="3"/>
        <v>164057.30000000005</v>
      </c>
      <c r="K13" s="91">
        <f t="shared" si="3"/>
        <v>151117.30000000005</v>
      </c>
      <c r="L13" s="91">
        <f t="shared" si="3"/>
        <v>12940</v>
      </c>
      <c r="M13" s="91">
        <f t="shared" si="3"/>
        <v>177426.6692209091</v>
      </c>
      <c r="N13" s="91">
        <f t="shared" si="3"/>
        <v>129926.6692209091</v>
      </c>
      <c r="O13" s="91">
        <f t="shared" si="3"/>
        <v>47500</v>
      </c>
      <c r="P13" s="91"/>
      <c r="Q13" s="91"/>
      <c r="R13" s="91"/>
      <c r="S13" s="91">
        <f aca="true" t="shared" si="4" ref="S13:X13">S15+S58</f>
        <v>160214.1374725561</v>
      </c>
      <c r="T13" s="91">
        <f t="shared" si="4"/>
        <v>132714.1374725561</v>
      </c>
      <c r="U13" s="91">
        <f t="shared" si="4"/>
        <v>27500</v>
      </c>
      <c r="V13" s="91">
        <f t="shared" si="4"/>
        <v>134704.84953464445</v>
      </c>
      <c r="W13" s="91">
        <f t="shared" si="4"/>
        <v>134704.84953464445</v>
      </c>
      <c r="X13" s="91">
        <f t="shared" si="4"/>
        <v>0</v>
      </c>
      <c r="Y13" s="295"/>
    </row>
    <row r="14" spans="1:25" s="247" customFormat="1" ht="12.75" customHeight="1">
      <c r="A14" s="292"/>
      <c r="B14" s="170"/>
      <c r="C14" s="170"/>
      <c r="D14" s="89"/>
      <c r="E14" s="293" t="s">
        <v>273</v>
      </c>
      <c r="F14" s="89"/>
      <c r="G14" s="89"/>
      <c r="H14" s="89"/>
      <c r="I14" s="89"/>
      <c r="J14" s="89"/>
      <c r="K14" s="89"/>
      <c r="L14" s="8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20"/>
    </row>
    <row r="15" spans="1:25" s="253" customFormat="1" ht="21" customHeight="1">
      <c r="A15" s="289" t="s">
        <v>274</v>
      </c>
      <c r="B15" s="290" t="s">
        <v>267</v>
      </c>
      <c r="C15" s="290" t="s">
        <v>271</v>
      </c>
      <c r="D15" s="290" t="s">
        <v>271</v>
      </c>
      <c r="E15" s="297" t="s">
        <v>275</v>
      </c>
      <c r="F15" s="298"/>
      <c r="G15" s="157">
        <f>H15+I15</f>
        <v>162757.40000000002</v>
      </c>
      <c r="H15" s="157">
        <f aca="true" t="shared" si="5" ref="H15:O15">H17+H54</f>
        <v>152264.90000000002</v>
      </c>
      <c r="I15" s="157">
        <f t="shared" si="5"/>
        <v>10492.5</v>
      </c>
      <c r="J15" s="157">
        <f t="shared" si="5"/>
        <v>156991.30000000005</v>
      </c>
      <c r="K15" s="157">
        <f t="shared" si="5"/>
        <v>144051.30000000005</v>
      </c>
      <c r="L15" s="157">
        <f t="shared" si="5"/>
        <v>12940</v>
      </c>
      <c r="M15" s="298">
        <f t="shared" si="5"/>
        <v>169394.6692209091</v>
      </c>
      <c r="N15" s="298">
        <f t="shared" si="5"/>
        <v>121894.6692209091</v>
      </c>
      <c r="O15" s="298">
        <f t="shared" si="5"/>
        <v>47500</v>
      </c>
      <c r="P15" s="298"/>
      <c r="Q15" s="298"/>
      <c r="R15" s="298"/>
      <c r="S15" s="298">
        <f aca="true" t="shared" si="6" ref="S15:X15">S17+S54</f>
        <v>151938.80413922275</v>
      </c>
      <c r="T15" s="298">
        <f t="shared" si="6"/>
        <v>124438.80413922275</v>
      </c>
      <c r="U15" s="298">
        <f t="shared" si="6"/>
        <v>27500</v>
      </c>
      <c r="V15" s="298">
        <f t="shared" si="6"/>
        <v>126305.3862013111</v>
      </c>
      <c r="W15" s="298">
        <f t="shared" si="6"/>
        <v>126305.3862013111</v>
      </c>
      <c r="X15" s="298">
        <f t="shared" si="6"/>
        <v>0</v>
      </c>
      <c r="Y15" s="291"/>
    </row>
    <row r="16" spans="1:25" s="247" customFormat="1" ht="12.75" customHeight="1">
      <c r="A16" s="292"/>
      <c r="B16" s="170"/>
      <c r="C16" s="170"/>
      <c r="D16" s="89"/>
      <c r="E16" s="293" t="s">
        <v>77</v>
      </c>
      <c r="F16" s="89"/>
      <c r="G16" s="89"/>
      <c r="H16" s="89"/>
      <c r="I16" s="89"/>
      <c r="J16" s="89"/>
      <c r="K16" s="89"/>
      <c r="L16" s="8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20"/>
    </row>
    <row r="17" spans="1:25" s="219" customFormat="1" ht="16.5" customHeight="1">
      <c r="A17" s="299"/>
      <c r="B17" s="268"/>
      <c r="C17" s="268"/>
      <c r="D17" s="300"/>
      <c r="E17" s="294" t="s">
        <v>750</v>
      </c>
      <c r="F17" s="90"/>
      <c r="G17" s="90">
        <f aca="true" t="shared" si="7" ref="G17:O17">SUM(G18:G53)</f>
        <v>155269.90000000002</v>
      </c>
      <c r="H17" s="90">
        <f t="shared" si="7"/>
        <v>152239.90000000002</v>
      </c>
      <c r="I17" s="90">
        <f t="shared" si="7"/>
        <v>3030</v>
      </c>
      <c r="J17" s="90">
        <f t="shared" si="7"/>
        <v>150491.30000000005</v>
      </c>
      <c r="K17" s="90">
        <f t="shared" si="7"/>
        <v>144051.30000000005</v>
      </c>
      <c r="L17" s="90">
        <f t="shared" si="7"/>
        <v>6440</v>
      </c>
      <c r="M17" s="90">
        <f t="shared" si="7"/>
        <v>147747.6692209091</v>
      </c>
      <c r="N17" s="90">
        <f t="shared" si="7"/>
        <v>120247.6692209091</v>
      </c>
      <c r="O17" s="90">
        <f t="shared" si="7"/>
        <v>27500</v>
      </c>
      <c r="P17" s="90"/>
      <c r="Q17" s="90"/>
      <c r="R17" s="90"/>
      <c r="S17" s="90">
        <f aca="true" t="shared" si="8" ref="S17:X17">SUM(S18:S53)</f>
        <v>150209.45413922274</v>
      </c>
      <c r="T17" s="90">
        <f t="shared" si="8"/>
        <v>122709.45413922274</v>
      </c>
      <c r="U17" s="90">
        <f t="shared" si="8"/>
        <v>27500</v>
      </c>
      <c r="V17" s="90">
        <f t="shared" si="8"/>
        <v>124550.0959513111</v>
      </c>
      <c r="W17" s="90">
        <f t="shared" si="8"/>
        <v>124550.0959513111</v>
      </c>
      <c r="X17" s="90">
        <f t="shared" si="8"/>
        <v>0</v>
      </c>
      <c r="Y17" s="217"/>
    </row>
    <row r="18" spans="1:25" s="247" customFormat="1" ht="24.75" customHeight="1">
      <c r="A18" s="292"/>
      <c r="B18" s="170"/>
      <c r="C18" s="170"/>
      <c r="D18" s="89"/>
      <c r="E18" s="293" t="s">
        <v>456</v>
      </c>
      <c r="F18" s="222" t="s">
        <v>455</v>
      </c>
      <c r="G18" s="182">
        <f>H18+I18</f>
        <v>102643.7</v>
      </c>
      <c r="H18" s="182">
        <v>102643.7</v>
      </c>
      <c r="I18" s="182">
        <v>0</v>
      </c>
      <c r="J18" s="182">
        <f>K18+L18</f>
        <v>108571.7</v>
      </c>
      <c r="K18" s="182">
        <v>108571.7</v>
      </c>
      <c r="L18" s="182">
        <v>0</v>
      </c>
      <c r="M18" s="182">
        <f>N18+O18</f>
        <v>86240.028</v>
      </c>
      <c r="N18" s="182">
        <f>('[3]բյուջե 2023-ծախս'!$G$5+'[3]բյուջե 2023-ծախս'!$H$5+'[3]բյուջե 2023-ծախս'!$I$5)/1000</f>
        <v>86240.028</v>
      </c>
      <c r="O18" s="182">
        <v>0</v>
      </c>
      <c r="P18" s="179"/>
      <c r="Q18" s="179"/>
      <c r="R18" s="179"/>
      <c r="S18" s="182">
        <f>T18+U18</f>
        <v>87533.62842000001</v>
      </c>
      <c r="T18" s="182">
        <f aca="true" t="shared" si="9" ref="T18:T23">N18+N18*0.015</f>
        <v>87533.62842000001</v>
      </c>
      <c r="U18" s="182">
        <v>0</v>
      </c>
      <c r="V18" s="182">
        <f aca="true" t="shared" si="10" ref="V18:V53">W18+X18</f>
        <v>88846.63284630001</v>
      </c>
      <c r="W18" s="182">
        <f aca="true" t="shared" si="11" ref="W18:W38">T18+T18*0.015</f>
        <v>88846.63284630001</v>
      </c>
      <c r="X18" s="182">
        <v>0</v>
      </c>
      <c r="Y18" s="220"/>
    </row>
    <row r="19" spans="1:25" s="247" customFormat="1" ht="21" customHeight="1">
      <c r="A19" s="292"/>
      <c r="B19" s="170"/>
      <c r="C19" s="170"/>
      <c r="D19" s="89"/>
      <c r="E19" s="293" t="s">
        <v>458</v>
      </c>
      <c r="F19" s="222" t="s">
        <v>457</v>
      </c>
      <c r="G19" s="182">
        <f aca="true" t="shared" si="12" ref="G19:G57">H19+I19</f>
        <v>12799.5</v>
      </c>
      <c r="H19" s="182">
        <v>12799.5</v>
      </c>
      <c r="I19" s="182">
        <v>0</v>
      </c>
      <c r="J19" s="182">
        <f aca="true" t="shared" si="13" ref="J19:J39">K19+L19</f>
        <v>15048</v>
      </c>
      <c r="K19" s="182">
        <v>15048</v>
      </c>
      <c r="L19" s="182">
        <v>0</v>
      </c>
      <c r="M19" s="182">
        <f aca="true" t="shared" si="14" ref="M19:M35">N19+O19</f>
        <v>11058.4035</v>
      </c>
      <c r="N19" s="182">
        <f>('[3]բյուջե 2023-ծախս'!$G$6+'[3]բյուջե 2023-ծախս'!$H$6+'[3]բյուջե 2023-ծախս'!$I$6)/1000</f>
        <v>11058.4035</v>
      </c>
      <c r="O19" s="182">
        <v>0</v>
      </c>
      <c r="P19" s="179"/>
      <c r="Q19" s="179"/>
      <c r="R19" s="179"/>
      <c r="S19" s="182">
        <f aca="true" t="shared" si="15" ref="S19:S48">T19+U19</f>
        <v>11224.2795525</v>
      </c>
      <c r="T19" s="182">
        <f t="shared" si="9"/>
        <v>11224.2795525</v>
      </c>
      <c r="U19" s="182">
        <v>0</v>
      </c>
      <c r="V19" s="182">
        <f t="shared" si="10"/>
        <v>11392.6437457875</v>
      </c>
      <c r="W19" s="182">
        <f t="shared" si="11"/>
        <v>11392.6437457875</v>
      </c>
      <c r="X19" s="182">
        <v>0</v>
      </c>
      <c r="Y19" s="220"/>
    </row>
    <row r="20" spans="1:25" s="247" customFormat="1" ht="13.5" customHeight="1">
      <c r="A20" s="292"/>
      <c r="B20" s="170"/>
      <c r="C20" s="170"/>
      <c r="D20" s="89"/>
      <c r="E20" s="301" t="s">
        <v>12</v>
      </c>
      <c r="F20" s="222">
        <v>4115</v>
      </c>
      <c r="G20" s="182">
        <f t="shared" si="12"/>
        <v>3340</v>
      </c>
      <c r="H20" s="182">
        <v>3340</v>
      </c>
      <c r="I20" s="182">
        <v>0</v>
      </c>
      <c r="J20" s="182">
        <f t="shared" si="13"/>
        <v>2000</v>
      </c>
      <c r="K20" s="182">
        <v>2000</v>
      </c>
      <c r="L20" s="182">
        <v>0</v>
      </c>
      <c r="M20" s="182">
        <f t="shared" si="14"/>
        <v>3725.1894</v>
      </c>
      <c r="N20" s="182">
        <f>'[3]բյուջե 2023-ծախս'!$G$7/1000</f>
        <v>3725.1894</v>
      </c>
      <c r="O20" s="182">
        <v>0</v>
      </c>
      <c r="P20" s="179"/>
      <c r="Q20" s="179"/>
      <c r="R20" s="179"/>
      <c r="S20" s="182">
        <f t="shared" si="15"/>
        <v>3781.067241</v>
      </c>
      <c r="T20" s="182">
        <f t="shared" si="9"/>
        <v>3781.067241</v>
      </c>
      <c r="U20" s="182">
        <v>0</v>
      </c>
      <c r="V20" s="182">
        <f t="shared" si="10"/>
        <v>3837.7832496150004</v>
      </c>
      <c r="W20" s="182">
        <f t="shared" si="11"/>
        <v>3837.7832496150004</v>
      </c>
      <c r="X20" s="182">
        <v>0</v>
      </c>
      <c r="Y20" s="220"/>
    </row>
    <row r="21" spans="1:25" s="247" customFormat="1" ht="13.5" customHeight="1">
      <c r="A21" s="292"/>
      <c r="B21" s="170"/>
      <c r="C21" s="170"/>
      <c r="D21" s="89"/>
      <c r="E21" s="293" t="s">
        <v>464</v>
      </c>
      <c r="F21" s="222" t="s">
        <v>463</v>
      </c>
      <c r="G21" s="182">
        <f t="shared" si="12"/>
        <v>4489.6</v>
      </c>
      <c r="H21" s="182">
        <v>4489.6</v>
      </c>
      <c r="I21" s="182">
        <v>0</v>
      </c>
      <c r="J21" s="182">
        <f t="shared" si="13"/>
        <v>4175.9</v>
      </c>
      <c r="K21" s="182">
        <v>4175.9</v>
      </c>
      <c r="L21" s="182">
        <v>0</v>
      </c>
      <c r="M21" s="182">
        <f t="shared" si="14"/>
        <v>4167.5496299999995</v>
      </c>
      <c r="N21" s="182">
        <f>('[3]բյուջե 2023-ծախս'!$G$12+'[3]բյուջե 2023-ծախս'!$H$12+'[3]բյուջե 2023-ծախս'!$I$12)/1000</f>
        <v>4167.5496299999995</v>
      </c>
      <c r="O21" s="182">
        <v>0</v>
      </c>
      <c r="P21" s="179"/>
      <c r="Q21" s="179"/>
      <c r="R21" s="179"/>
      <c r="S21" s="182">
        <f t="shared" si="15"/>
        <v>4230.062874449999</v>
      </c>
      <c r="T21" s="182">
        <f t="shared" si="9"/>
        <v>4230.062874449999</v>
      </c>
      <c r="U21" s="182">
        <v>0</v>
      </c>
      <c r="V21" s="182">
        <f t="shared" si="10"/>
        <v>4293.513817566749</v>
      </c>
      <c r="W21" s="182">
        <f t="shared" si="11"/>
        <v>4293.513817566749</v>
      </c>
      <c r="X21" s="182">
        <v>0</v>
      </c>
      <c r="Y21" s="220"/>
    </row>
    <row r="22" spans="1:25" s="247" customFormat="1" ht="13.5" customHeight="1">
      <c r="A22" s="292"/>
      <c r="B22" s="170"/>
      <c r="C22" s="170"/>
      <c r="D22" s="89"/>
      <c r="E22" s="293" t="s">
        <v>466</v>
      </c>
      <c r="F22" s="222" t="s">
        <v>465</v>
      </c>
      <c r="G22" s="182">
        <f t="shared" si="12"/>
        <v>242.6</v>
      </c>
      <c r="H22" s="182">
        <v>242.6</v>
      </c>
      <c r="I22" s="182">
        <v>0</v>
      </c>
      <c r="J22" s="182">
        <f t="shared" si="13"/>
        <v>776.1</v>
      </c>
      <c r="K22" s="182">
        <v>776.1</v>
      </c>
      <c r="L22" s="182">
        <v>0</v>
      </c>
      <c r="M22" s="182">
        <f t="shared" si="14"/>
        <v>414.4991181818182</v>
      </c>
      <c r="N22" s="182">
        <f>'[3]բյուջե 2023-ծախս'!$G$13/1000</f>
        <v>414.4991181818182</v>
      </c>
      <c r="O22" s="182">
        <v>0</v>
      </c>
      <c r="P22" s="179"/>
      <c r="Q22" s="179"/>
      <c r="R22" s="179"/>
      <c r="S22" s="182">
        <f t="shared" si="15"/>
        <v>420.71660495454546</v>
      </c>
      <c r="T22" s="182">
        <f t="shared" si="9"/>
        <v>420.71660495454546</v>
      </c>
      <c r="U22" s="182">
        <v>0</v>
      </c>
      <c r="V22" s="182">
        <f t="shared" si="10"/>
        <v>427.02735402886367</v>
      </c>
      <c r="W22" s="182">
        <f t="shared" si="11"/>
        <v>427.02735402886367</v>
      </c>
      <c r="X22" s="182">
        <v>0</v>
      </c>
      <c r="Y22" s="220"/>
    </row>
    <row r="23" spans="1:25" s="247" customFormat="1" ht="13.5" customHeight="1">
      <c r="A23" s="292"/>
      <c r="B23" s="170"/>
      <c r="C23" s="170"/>
      <c r="D23" s="89"/>
      <c r="E23" s="293" t="s">
        <v>468</v>
      </c>
      <c r="F23" s="222" t="s">
        <v>467</v>
      </c>
      <c r="G23" s="182">
        <f t="shared" si="12"/>
        <v>2355.9</v>
      </c>
      <c r="H23" s="182">
        <v>2355.9</v>
      </c>
      <c r="I23" s="182">
        <v>0</v>
      </c>
      <c r="J23" s="182">
        <f t="shared" si="13"/>
        <v>2507.5</v>
      </c>
      <c r="K23" s="182">
        <v>2507.5</v>
      </c>
      <c r="L23" s="182">
        <v>0</v>
      </c>
      <c r="M23" s="182">
        <f t="shared" si="14"/>
        <v>2106.433272727273</v>
      </c>
      <c r="N23" s="182">
        <f>('[3]բյուջե 2023-ծախս'!$G$14+'[3]բյուջե 2023-ծախս'!$H$14+'[3]բյուջե 2023-ծախս'!$I$14)/1000</f>
        <v>2106.433272727273</v>
      </c>
      <c r="O23" s="182">
        <v>0</v>
      </c>
      <c r="P23" s="179"/>
      <c r="Q23" s="179"/>
      <c r="R23" s="179"/>
      <c r="S23" s="182">
        <f t="shared" si="15"/>
        <v>2138.0297718181823</v>
      </c>
      <c r="T23" s="182">
        <f t="shared" si="9"/>
        <v>2138.0297718181823</v>
      </c>
      <c r="U23" s="182">
        <v>0</v>
      </c>
      <c r="V23" s="182">
        <f t="shared" si="10"/>
        <v>2170.100218395455</v>
      </c>
      <c r="W23" s="182">
        <f t="shared" si="11"/>
        <v>2170.100218395455</v>
      </c>
      <c r="X23" s="182">
        <v>0</v>
      </c>
      <c r="Y23" s="220"/>
    </row>
    <row r="24" spans="1:25" s="247" customFormat="1" ht="13.5" customHeight="1">
      <c r="A24" s="292"/>
      <c r="B24" s="170"/>
      <c r="C24" s="170"/>
      <c r="D24" s="89"/>
      <c r="E24" s="293" t="s">
        <v>470</v>
      </c>
      <c r="F24" s="222" t="s">
        <v>469</v>
      </c>
      <c r="G24" s="182">
        <f t="shared" si="12"/>
        <v>364</v>
      </c>
      <c r="H24" s="182">
        <v>364</v>
      </c>
      <c r="I24" s="182">
        <v>0</v>
      </c>
      <c r="J24" s="182">
        <f t="shared" si="13"/>
        <v>350</v>
      </c>
      <c r="K24" s="182">
        <v>350</v>
      </c>
      <c r="L24" s="182">
        <v>0</v>
      </c>
      <c r="M24" s="182">
        <f t="shared" si="14"/>
        <v>650</v>
      </c>
      <c r="N24" s="182">
        <f>'[3]բյուջե 2023-ծախս'!$G$15/1000</f>
        <v>650</v>
      </c>
      <c r="O24" s="182">
        <v>0</v>
      </c>
      <c r="P24" s="179"/>
      <c r="Q24" s="179"/>
      <c r="R24" s="179"/>
      <c r="S24" s="182">
        <f t="shared" si="15"/>
        <v>650</v>
      </c>
      <c r="T24" s="182">
        <f>N24</f>
        <v>650</v>
      </c>
      <c r="U24" s="182">
        <v>0</v>
      </c>
      <c r="V24" s="182">
        <f t="shared" si="10"/>
        <v>659.75</v>
      </c>
      <c r="W24" s="182">
        <f t="shared" si="11"/>
        <v>659.75</v>
      </c>
      <c r="X24" s="182">
        <v>0</v>
      </c>
      <c r="Y24" s="220"/>
    </row>
    <row r="25" spans="1:25" s="247" customFormat="1" ht="13.5" customHeight="1">
      <c r="A25" s="292"/>
      <c r="B25" s="170"/>
      <c r="C25" s="170"/>
      <c r="D25" s="89"/>
      <c r="E25" s="293" t="s">
        <v>472</v>
      </c>
      <c r="F25" s="222" t="s">
        <v>471</v>
      </c>
      <c r="G25" s="182">
        <f t="shared" si="12"/>
        <v>1012</v>
      </c>
      <c r="H25" s="182">
        <v>1012</v>
      </c>
      <c r="I25" s="182">
        <v>0</v>
      </c>
      <c r="J25" s="182">
        <f t="shared" si="13"/>
        <v>300</v>
      </c>
      <c r="K25" s="182">
        <v>300</v>
      </c>
      <c r="L25" s="182">
        <v>0</v>
      </c>
      <c r="M25" s="182">
        <f t="shared" si="14"/>
        <v>300</v>
      </c>
      <c r="N25" s="182">
        <f>'[3]բյուջե 2023-ծախս'!$G$16/1000</f>
        <v>300</v>
      </c>
      <c r="O25" s="182">
        <v>0</v>
      </c>
      <c r="P25" s="179"/>
      <c r="Q25" s="179"/>
      <c r="R25" s="179"/>
      <c r="S25" s="182">
        <f t="shared" si="15"/>
        <v>300</v>
      </c>
      <c r="T25" s="182">
        <f>N25</f>
        <v>300</v>
      </c>
      <c r="U25" s="182">
        <v>0</v>
      </c>
      <c r="V25" s="182">
        <f t="shared" si="10"/>
        <v>304.5</v>
      </c>
      <c r="W25" s="182">
        <f t="shared" si="11"/>
        <v>304.5</v>
      </c>
      <c r="X25" s="182">
        <v>0</v>
      </c>
      <c r="Y25" s="220"/>
    </row>
    <row r="26" spans="1:25" s="247" customFormat="1" ht="13.5" customHeight="1">
      <c r="A26" s="292"/>
      <c r="B26" s="170"/>
      <c r="C26" s="170"/>
      <c r="D26" s="89"/>
      <c r="E26" s="293" t="s">
        <v>878</v>
      </c>
      <c r="F26" s="222">
        <v>4217</v>
      </c>
      <c r="G26" s="182">
        <f t="shared" si="12"/>
        <v>0</v>
      </c>
      <c r="H26" s="182">
        <v>0</v>
      </c>
      <c r="I26" s="182">
        <v>0</v>
      </c>
      <c r="J26" s="182">
        <f t="shared" si="13"/>
        <v>0</v>
      </c>
      <c r="K26" s="182">
        <v>0</v>
      </c>
      <c r="L26" s="182">
        <v>0</v>
      </c>
      <c r="M26" s="182">
        <f t="shared" si="14"/>
        <v>0</v>
      </c>
      <c r="N26" s="182">
        <v>0</v>
      </c>
      <c r="O26" s="182">
        <v>0</v>
      </c>
      <c r="P26" s="179"/>
      <c r="Q26" s="179"/>
      <c r="R26" s="179"/>
      <c r="S26" s="182">
        <f t="shared" si="15"/>
        <v>0</v>
      </c>
      <c r="T26" s="182">
        <v>0</v>
      </c>
      <c r="U26" s="182">
        <v>0</v>
      </c>
      <c r="V26" s="182">
        <f t="shared" si="10"/>
        <v>0</v>
      </c>
      <c r="W26" s="182">
        <f t="shared" si="11"/>
        <v>0</v>
      </c>
      <c r="X26" s="182">
        <v>0</v>
      </c>
      <c r="Y26" s="220"/>
    </row>
    <row r="27" spans="1:25" s="247" customFormat="1" ht="13.5" customHeight="1">
      <c r="A27" s="292"/>
      <c r="B27" s="170"/>
      <c r="C27" s="170"/>
      <c r="D27" s="89"/>
      <c r="E27" s="293" t="s">
        <v>476</v>
      </c>
      <c r="F27" s="222" t="s">
        <v>475</v>
      </c>
      <c r="G27" s="182">
        <f t="shared" si="12"/>
        <v>1205</v>
      </c>
      <c r="H27" s="182">
        <v>1205</v>
      </c>
      <c r="I27" s="182">
        <v>0</v>
      </c>
      <c r="J27" s="182">
        <f t="shared" si="13"/>
        <v>771</v>
      </c>
      <c r="K27" s="182">
        <v>771</v>
      </c>
      <c r="L27" s="182">
        <v>0</v>
      </c>
      <c r="M27" s="182">
        <f t="shared" si="14"/>
        <v>850</v>
      </c>
      <c r="N27" s="182">
        <f>('[3]բյուջե 2023-ծախս'!$G$9+'[3]բյուջե 2023-ծախս'!$H$9+'[3]բյուջե 2023-ծախս'!$I$9)/1000</f>
        <v>850</v>
      </c>
      <c r="O27" s="182">
        <v>0</v>
      </c>
      <c r="P27" s="179"/>
      <c r="Q27" s="179"/>
      <c r="R27" s="179"/>
      <c r="S27" s="182">
        <f t="shared" si="15"/>
        <v>862.75</v>
      </c>
      <c r="T27" s="182">
        <f>N27+N27*0.015</f>
        <v>862.75</v>
      </c>
      <c r="U27" s="182">
        <v>0</v>
      </c>
      <c r="V27" s="182">
        <f t="shared" si="10"/>
        <v>875.69125</v>
      </c>
      <c r="W27" s="182">
        <f t="shared" si="11"/>
        <v>875.69125</v>
      </c>
      <c r="X27" s="182">
        <v>0</v>
      </c>
      <c r="Y27" s="220"/>
    </row>
    <row r="28" spans="1:25" s="247" customFormat="1" ht="13.5" customHeight="1">
      <c r="A28" s="292"/>
      <c r="B28" s="170"/>
      <c r="C28" s="170"/>
      <c r="D28" s="89"/>
      <c r="E28" s="293" t="s">
        <v>478</v>
      </c>
      <c r="F28" s="222" t="s">
        <v>477</v>
      </c>
      <c r="G28" s="182">
        <f t="shared" si="12"/>
        <v>565.9</v>
      </c>
      <c r="H28" s="182">
        <v>565.9</v>
      </c>
      <c r="I28" s="182">
        <v>0</v>
      </c>
      <c r="J28" s="182">
        <f t="shared" si="13"/>
        <v>500</v>
      </c>
      <c r="K28" s="182">
        <v>500</v>
      </c>
      <c r="L28" s="182">
        <v>0</v>
      </c>
      <c r="M28" s="182">
        <f t="shared" si="14"/>
        <v>1000</v>
      </c>
      <c r="N28" s="182">
        <f>'[3]բյուջե 2023-ծախս'!$G$10/1000</f>
        <v>1000</v>
      </c>
      <c r="O28" s="182">
        <v>0</v>
      </c>
      <c r="P28" s="179"/>
      <c r="Q28" s="179"/>
      <c r="R28" s="179"/>
      <c r="S28" s="182">
        <f t="shared" si="15"/>
        <v>1000</v>
      </c>
      <c r="T28" s="182">
        <f>N28</f>
        <v>1000</v>
      </c>
      <c r="U28" s="182">
        <v>0</v>
      </c>
      <c r="V28" s="182">
        <f t="shared" si="10"/>
        <v>1015</v>
      </c>
      <c r="W28" s="182">
        <f t="shared" si="11"/>
        <v>1015</v>
      </c>
      <c r="X28" s="182">
        <v>0</v>
      </c>
      <c r="Y28" s="220"/>
    </row>
    <row r="29" spans="1:25" s="247" customFormat="1" ht="13.5" customHeight="1">
      <c r="A29" s="292"/>
      <c r="B29" s="170"/>
      <c r="C29" s="170"/>
      <c r="D29" s="89"/>
      <c r="E29" s="293" t="s">
        <v>13</v>
      </c>
      <c r="F29" s="222">
        <v>4229</v>
      </c>
      <c r="G29" s="182">
        <f t="shared" si="12"/>
        <v>310</v>
      </c>
      <c r="H29" s="182">
        <v>310</v>
      </c>
      <c r="I29" s="182">
        <v>0</v>
      </c>
      <c r="J29" s="182">
        <f t="shared" si="13"/>
        <v>2500</v>
      </c>
      <c r="K29" s="182">
        <v>2500</v>
      </c>
      <c r="L29" s="182">
        <v>0</v>
      </c>
      <c r="M29" s="182">
        <f t="shared" si="14"/>
        <v>1800</v>
      </c>
      <c r="N29" s="182">
        <f>'[3]բյուջե 2023-ծախս'!$G$18/1000</f>
        <v>1800</v>
      </c>
      <c r="O29" s="182">
        <v>0</v>
      </c>
      <c r="P29" s="179"/>
      <c r="Q29" s="179"/>
      <c r="R29" s="179"/>
      <c r="S29" s="182">
        <f t="shared" si="15"/>
        <v>2070</v>
      </c>
      <c r="T29" s="182">
        <f>N29+N29*0.15</f>
        <v>2070</v>
      </c>
      <c r="U29" s="182">
        <v>0</v>
      </c>
      <c r="V29" s="182">
        <f t="shared" si="10"/>
        <v>2101.05</v>
      </c>
      <c r="W29" s="182">
        <f t="shared" si="11"/>
        <v>2101.05</v>
      </c>
      <c r="X29" s="182">
        <v>0</v>
      </c>
      <c r="Y29" s="220"/>
    </row>
    <row r="30" spans="1:25" s="247" customFormat="1" ht="13.5" customHeight="1">
      <c r="A30" s="292"/>
      <c r="B30" s="170"/>
      <c r="C30" s="170"/>
      <c r="D30" s="89"/>
      <c r="E30" s="293" t="s">
        <v>482</v>
      </c>
      <c r="F30" s="222" t="s">
        <v>481</v>
      </c>
      <c r="G30" s="182">
        <f t="shared" si="12"/>
        <v>0</v>
      </c>
      <c r="H30" s="182">
        <v>0</v>
      </c>
      <c r="I30" s="182">
        <v>0</v>
      </c>
      <c r="J30" s="182">
        <f t="shared" si="13"/>
        <v>0</v>
      </c>
      <c r="K30" s="182">
        <v>0</v>
      </c>
      <c r="L30" s="182">
        <v>0</v>
      </c>
      <c r="M30" s="182">
        <f t="shared" si="14"/>
        <v>0</v>
      </c>
      <c r="N30" s="182">
        <f>'[3]բյուջե 2023-ծախս'!$G$19/100</f>
        <v>0</v>
      </c>
      <c r="O30" s="182">
        <v>0</v>
      </c>
      <c r="P30" s="179"/>
      <c r="Q30" s="179"/>
      <c r="R30" s="179"/>
      <c r="S30" s="182">
        <f t="shared" si="15"/>
        <v>0</v>
      </c>
      <c r="T30" s="182">
        <v>0</v>
      </c>
      <c r="U30" s="182">
        <v>0</v>
      </c>
      <c r="V30" s="182">
        <f t="shared" si="10"/>
        <v>0</v>
      </c>
      <c r="W30" s="182">
        <f t="shared" si="11"/>
        <v>0</v>
      </c>
      <c r="X30" s="182">
        <v>0</v>
      </c>
      <c r="Y30" s="220"/>
    </row>
    <row r="31" spans="1:25" s="247" customFormat="1" ht="13.5" customHeight="1">
      <c r="A31" s="292"/>
      <c r="B31" s="170"/>
      <c r="C31" s="170"/>
      <c r="D31" s="89"/>
      <c r="E31" s="293" t="s">
        <v>484</v>
      </c>
      <c r="F31" s="222" t="s">
        <v>483</v>
      </c>
      <c r="G31" s="182">
        <f t="shared" si="12"/>
        <v>0</v>
      </c>
      <c r="H31" s="182">
        <v>0</v>
      </c>
      <c r="I31" s="182">
        <v>0</v>
      </c>
      <c r="J31" s="182">
        <f t="shared" si="13"/>
        <v>0</v>
      </c>
      <c r="K31" s="182">
        <v>0</v>
      </c>
      <c r="L31" s="182">
        <v>0</v>
      </c>
      <c r="M31" s="182">
        <f t="shared" si="14"/>
        <v>0</v>
      </c>
      <c r="N31" s="182">
        <v>0</v>
      </c>
      <c r="O31" s="182">
        <v>0</v>
      </c>
      <c r="P31" s="179"/>
      <c r="Q31" s="179"/>
      <c r="R31" s="179"/>
      <c r="S31" s="182">
        <f t="shared" si="15"/>
        <v>0</v>
      </c>
      <c r="T31" s="182">
        <v>0</v>
      </c>
      <c r="U31" s="182">
        <v>0</v>
      </c>
      <c r="V31" s="182">
        <f t="shared" si="10"/>
        <v>0</v>
      </c>
      <c r="W31" s="182">
        <f t="shared" si="11"/>
        <v>0</v>
      </c>
      <c r="X31" s="182">
        <v>0</v>
      </c>
      <c r="Y31" s="220"/>
    </row>
    <row r="32" spans="1:25" s="247" customFormat="1" ht="22.5" customHeight="1">
      <c r="A32" s="292"/>
      <c r="B32" s="170"/>
      <c r="C32" s="170"/>
      <c r="D32" s="89"/>
      <c r="E32" s="293" t="s">
        <v>486</v>
      </c>
      <c r="F32" s="222" t="s">
        <v>485</v>
      </c>
      <c r="G32" s="182">
        <f t="shared" si="12"/>
        <v>0</v>
      </c>
      <c r="H32" s="182">
        <v>0</v>
      </c>
      <c r="I32" s="182">
        <v>0</v>
      </c>
      <c r="J32" s="182">
        <f t="shared" si="13"/>
        <v>336</v>
      </c>
      <c r="K32" s="182">
        <v>336</v>
      </c>
      <c r="L32" s="182">
        <v>0</v>
      </c>
      <c r="M32" s="182">
        <f t="shared" si="14"/>
        <v>360</v>
      </c>
      <c r="N32" s="182">
        <f>('[3]բյուջե 2023-ծախս'!$G$21+'[3]բյուջե 2023-ծախս'!$H$21+'[3]բյուջե 2023-ծախս'!$I$21)/1000</f>
        <v>360</v>
      </c>
      <c r="O32" s="182">
        <v>0</v>
      </c>
      <c r="P32" s="179"/>
      <c r="Q32" s="179"/>
      <c r="R32" s="179"/>
      <c r="S32" s="182">
        <f t="shared" si="15"/>
        <v>360</v>
      </c>
      <c r="T32" s="182">
        <f>N32</f>
        <v>360</v>
      </c>
      <c r="U32" s="182">
        <v>0</v>
      </c>
      <c r="V32" s="182">
        <f t="shared" si="10"/>
        <v>365.4</v>
      </c>
      <c r="W32" s="182">
        <f t="shared" si="11"/>
        <v>365.4</v>
      </c>
      <c r="X32" s="182">
        <v>0</v>
      </c>
      <c r="Y32" s="220"/>
    </row>
    <row r="33" spans="1:25" s="247" customFormat="1" ht="12.75" customHeight="1">
      <c r="A33" s="292"/>
      <c r="B33" s="170"/>
      <c r="C33" s="170"/>
      <c r="D33" s="89"/>
      <c r="E33" s="293" t="s">
        <v>488</v>
      </c>
      <c r="F33" s="222" t="s">
        <v>487</v>
      </c>
      <c r="G33" s="182">
        <f t="shared" si="12"/>
        <v>0</v>
      </c>
      <c r="H33" s="182">
        <v>0</v>
      </c>
      <c r="I33" s="182">
        <v>0</v>
      </c>
      <c r="J33" s="182">
        <f t="shared" si="13"/>
        <v>0</v>
      </c>
      <c r="K33" s="182">
        <v>0</v>
      </c>
      <c r="L33" s="182">
        <v>0</v>
      </c>
      <c r="M33" s="182">
        <f t="shared" si="14"/>
        <v>0</v>
      </c>
      <c r="N33" s="182">
        <v>0</v>
      </c>
      <c r="O33" s="182">
        <v>0</v>
      </c>
      <c r="P33" s="179"/>
      <c r="Q33" s="179"/>
      <c r="R33" s="179"/>
      <c r="S33" s="182">
        <f t="shared" si="15"/>
        <v>0</v>
      </c>
      <c r="T33" s="182">
        <v>0</v>
      </c>
      <c r="U33" s="182">
        <v>0</v>
      </c>
      <c r="V33" s="182">
        <f t="shared" si="10"/>
        <v>0</v>
      </c>
      <c r="W33" s="182">
        <f t="shared" si="11"/>
        <v>0</v>
      </c>
      <c r="X33" s="182">
        <v>0</v>
      </c>
      <c r="Y33" s="220"/>
    </row>
    <row r="34" spans="1:25" s="247" customFormat="1" ht="12.75" customHeight="1">
      <c r="A34" s="292"/>
      <c r="B34" s="170"/>
      <c r="C34" s="170"/>
      <c r="D34" s="89"/>
      <c r="E34" s="293" t="s">
        <v>490</v>
      </c>
      <c r="F34" s="222" t="s">
        <v>489</v>
      </c>
      <c r="G34" s="182">
        <f t="shared" si="12"/>
        <v>0</v>
      </c>
      <c r="H34" s="182">
        <v>0</v>
      </c>
      <c r="I34" s="182">
        <v>0</v>
      </c>
      <c r="J34" s="182">
        <f t="shared" si="13"/>
        <v>0</v>
      </c>
      <c r="K34" s="182">
        <v>0</v>
      </c>
      <c r="L34" s="182">
        <v>0</v>
      </c>
      <c r="M34" s="182">
        <f t="shared" si="14"/>
        <v>0</v>
      </c>
      <c r="N34" s="182">
        <v>0</v>
      </c>
      <c r="O34" s="182">
        <v>0</v>
      </c>
      <c r="P34" s="179"/>
      <c r="Q34" s="179"/>
      <c r="R34" s="179"/>
      <c r="S34" s="182">
        <f t="shared" si="15"/>
        <v>0</v>
      </c>
      <c r="T34" s="182">
        <v>0</v>
      </c>
      <c r="U34" s="182">
        <v>0</v>
      </c>
      <c r="V34" s="182">
        <f t="shared" si="10"/>
        <v>0</v>
      </c>
      <c r="W34" s="182">
        <f t="shared" si="11"/>
        <v>0</v>
      </c>
      <c r="X34" s="182">
        <v>0</v>
      </c>
      <c r="Y34" s="220"/>
    </row>
    <row r="35" spans="1:25" s="247" customFormat="1" ht="12.75" customHeight="1">
      <c r="A35" s="292"/>
      <c r="B35" s="170"/>
      <c r="C35" s="170"/>
      <c r="D35" s="89"/>
      <c r="E35" s="293" t="s">
        <v>492</v>
      </c>
      <c r="F35" s="222" t="s">
        <v>491</v>
      </c>
      <c r="G35" s="182">
        <f t="shared" si="12"/>
        <v>0</v>
      </c>
      <c r="H35" s="182">
        <v>0</v>
      </c>
      <c r="I35" s="182">
        <v>0</v>
      </c>
      <c r="J35" s="182">
        <f t="shared" si="13"/>
        <v>0</v>
      </c>
      <c r="K35" s="182">
        <v>0</v>
      </c>
      <c r="L35" s="182">
        <v>0</v>
      </c>
      <c r="M35" s="182">
        <f t="shared" si="14"/>
        <v>0</v>
      </c>
      <c r="N35" s="182">
        <v>0</v>
      </c>
      <c r="O35" s="182">
        <v>0</v>
      </c>
      <c r="P35" s="179"/>
      <c r="Q35" s="179"/>
      <c r="R35" s="179"/>
      <c r="S35" s="182">
        <f t="shared" si="15"/>
        <v>0</v>
      </c>
      <c r="T35" s="182">
        <v>0</v>
      </c>
      <c r="U35" s="182">
        <v>0</v>
      </c>
      <c r="V35" s="182">
        <f t="shared" si="10"/>
        <v>0</v>
      </c>
      <c r="W35" s="182">
        <f t="shared" si="11"/>
        <v>0</v>
      </c>
      <c r="X35" s="182">
        <v>0</v>
      </c>
      <c r="Y35" s="220"/>
    </row>
    <row r="36" spans="1:25" s="247" customFormat="1" ht="12.75" customHeight="1">
      <c r="A36" s="292"/>
      <c r="B36" s="170"/>
      <c r="C36" s="170"/>
      <c r="D36" s="89"/>
      <c r="E36" s="293" t="s">
        <v>494</v>
      </c>
      <c r="F36" s="222" t="s">
        <v>495</v>
      </c>
      <c r="G36" s="182">
        <f t="shared" si="12"/>
        <v>0</v>
      </c>
      <c r="H36" s="182">
        <v>0</v>
      </c>
      <c r="I36" s="182">
        <v>0</v>
      </c>
      <c r="J36" s="182">
        <f t="shared" si="13"/>
        <v>0</v>
      </c>
      <c r="K36" s="182">
        <v>0</v>
      </c>
      <c r="L36" s="182">
        <v>0</v>
      </c>
      <c r="M36" s="182">
        <f aca="true" t="shared" si="16" ref="M36:M48">N36+O36</f>
        <v>0</v>
      </c>
      <c r="N36" s="182">
        <v>0</v>
      </c>
      <c r="O36" s="182">
        <v>0</v>
      </c>
      <c r="P36" s="179"/>
      <c r="Q36" s="179"/>
      <c r="R36" s="179"/>
      <c r="S36" s="182">
        <f t="shared" si="15"/>
        <v>0</v>
      </c>
      <c r="T36" s="182">
        <v>0</v>
      </c>
      <c r="U36" s="182">
        <v>0</v>
      </c>
      <c r="V36" s="182">
        <f t="shared" si="10"/>
        <v>0</v>
      </c>
      <c r="W36" s="182">
        <f t="shared" si="11"/>
        <v>0</v>
      </c>
      <c r="X36" s="182">
        <v>0</v>
      </c>
      <c r="Y36" s="220"/>
    </row>
    <row r="37" spans="1:25" s="247" customFormat="1" ht="12.75" customHeight="1">
      <c r="A37" s="292"/>
      <c r="B37" s="170"/>
      <c r="C37" s="170"/>
      <c r="D37" s="89"/>
      <c r="E37" s="293" t="s">
        <v>499</v>
      </c>
      <c r="F37" s="222" t="s">
        <v>498</v>
      </c>
      <c r="G37" s="182">
        <f t="shared" si="12"/>
        <v>863.4</v>
      </c>
      <c r="H37" s="182">
        <v>863.4</v>
      </c>
      <c r="I37" s="182">
        <v>0</v>
      </c>
      <c r="J37" s="182">
        <f t="shared" si="13"/>
        <v>235.9</v>
      </c>
      <c r="K37" s="182">
        <v>235.9</v>
      </c>
      <c r="L37" s="182">
        <v>0</v>
      </c>
      <c r="M37" s="182">
        <f t="shared" si="16"/>
        <v>174.808</v>
      </c>
      <c r="N37" s="182">
        <f>('[3]բյուջե 2023-ծախս'!$G$27+'[3]բյուջե 2023-ծախս'!$H$27+'[3]բյուջե 2023-ծախս'!$I$27)/1000</f>
        <v>174.808</v>
      </c>
      <c r="O37" s="182">
        <v>0</v>
      </c>
      <c r="P37" s="179"/>
      <c r="Q37" s="179"/>
      <c r="R37" s="179"/>
      <c r="S37" s="182">
        <f t="shared" si="15"/>
        <v>632.4</v>
      </c>
      <c r="T37" s="182">
        <v>632.4</v>
      </c>
      <c r="U37" s="182">
        <v>0</v>
      </c>
      <c r="V37" s="182">
        <f t="shared" si="10"/>
        <v>641.886</v>
      </c>
      <c r="W37" s="182">
        <f t="shared" si="11"/>
        <v>641.886</v>
      </c>
      <c r="X37" s="182">
        <v>0</v>
      </c>
      <c r="Y37" s="220"/>
    </row>
    <row r="38" spans="1:25" s="247" customFormat="1" ht="21" customHeight="1">
      <c r="A38" s="292"/>
      <c r="B38" s="170"/>
      <c r="C38" s="170"/>
      <c r="D38" s="89"/>
      <c r="E38" s="293" t="s">
        <v>505</v>
      </c>
      <c r="F38" s="222" t="s">
        <v>504</v>
      </c>
      <c r="G38" s="182">
        <f t="shared" si="12"/>
        <v>1034</v>
      </c>
      <c r="H38" s="182">
        <v>1034</v>
      </c>
      <c r="I38" s="182">
        <v>0</v>
      </c>
      <c r="J38" s="182">
        <f t="shared" si="13"/>
        <v>1347</v>
      </c>
      <c r="K38" s="182">
        <v>1347</v>
      </c>
      <c r="L38" s="182">
        <v>0</v>
      </c>
      <c r="M38" s="182">
        <f t="shared" si="16"/>
        <v>1898.7682999999997</v>
      </c>
      <c r="N38" s="182">
        <f>('[3]բյուջե 2023-ծախս'!$G$29+'[3]բյուջե 2023-ծախս'!$H$29+'[3]բյուջե 2023-ծախս'!$I$29)/1000</f>
        <v>1898.7682999999997</v>
      </c>
      <c r="O38" s="182">
        <v>0</v>
      </c>
      <c r="P38" s="179"/>
      <c r="Q38" s="179"/>
      <c r="R38" s="179"/>
      <c r="S38" s="182">
        <f t="shared" si="15"/>
        <v>1927.2498244999997</v>
      </c>
      <c r="T38" s="182">
        <f aca="true" t="shared" si="17" ref="T38:T43">N38+N38*0.015</f>
        <v>1927.2498244999997</v>
      </c>
      <c r="U38" s="182">
        <v>0</v>
      </c>
      <c r="V38" s="182">
        <f t="shared" si="10"/>
        <v>1956.1585718674996</v>
      </c>
      <c r="W38" s="182">
        <f t="shared" si="11"/>
        <v>1956.1585718674996</v>
      </c>
      <c r="X38" s="182">
        <v>0</v>
      </c>
      <c r="Y38" s="220"/>
    </row>
    <row r="39" spans="1:25" s="247" customFormat="1" ht="12" customHeight="1">
      <c r="A39" s="292"/>
      <c r="B39" s="170"/>
      <c r="C39" s="170"/>
      <c r="D39" s="89"/>
      <c r="E39" s="293" t="s">
        <v>509</v>
      </c>
      <c r="F39" s="222" t="s">
        <v>508</v>
      </c>
      <c r="G39" s="182">
        <f t="shared" si="12"/>
        <v>1171.7</v>
      </c>
      <c r="H39" s="182">
        <v>1171.7</v>
      </c>
      <c r="I39" s="182">
        <v>0</v>
      </c>
      <c r="J39" s="182">
        <f t="shared" si="13"/>
        <v>466.6</v>
      </c>
      <c r="K39" s="182">
        <v>466.6</v>
      </c>
      <c r="L39" s="182">
        <v>0</v>
      </c>
      <c r="M39" s="182">
        <f t="shared" si="16"/>
        <v>608.784</v>
      </c>
      <c r="N39" s="182">
        <f>'[3]բյուջե 2023-ծախս'!$G$31/1000</f>
        <v>608.784</v>
      </c>
      <c r="O39" s="182">
        <v>0</v>
      </c>
      <c r="P39" s="179"/>
      <c r="Q39" s="179"/>
      <c r="R39" s="179"/>
      <c r="S39" s="182">
        <f t="shared" si="15"/>
        <v>617.91576</v>
      </c>
      <c r="T39" s="182">
        <f t="shared" si="17"/>
        <v>617.91576</v>
      </c>
      <c r="U39" s="182">
        <v>0</v>
      </c>
      <c r="V39" s="182">
        <f t="shared" si="10"/>
        <v>627.1844964</v>
      </c>
      <c r="W39" s="182">
        <f aca="true" t="shared" si="18" ref="W39:W47">T39+T39*0.015</f>
        <v>627.1844964</v>
      </c>
      <c r="X39" s="182">
        <v>0</v>
      </c>
      <c r="Y39" s="220"/>
    </row>
    <row r="40" spans="1:25" s="247" customFormat="1" ht="12" customHeight="1">
      <c r="A40" s="292"/>
      <c r="B40" s="170"/>
      <c r="C40" s="170"/>
      <c r="D40" s="89"/>
      <c r="E40" s="293" t="s">
        <v>511</v>
      </c>
      <c r="F40" s="222" t="s">
        <v>510</v>
      </c>
      <c r="G40" s="182">
        <f>H40+I40</f>
        <v>3635.7</v>
      </c>
      <c r="H40" s="182">
        <v>3635.7</v>
      </c>
      <c r="I40" s="182">
        <v>0</v>
      </c>
      <c r="J40" s="182">
        <f>K40+L40</f>
        <v>3137.5</v>
      </c>
      <c r="K40" s="182">
        <v>3137.5</v>
      </c>
      <c r="L40" s="182">
        <v>0</v>
      </c>
      <c r="M40" s="182">
        <f t="shared" si="16"/>
        <v>3534.72</v>
      </c>
      <c r="N40" s="182">
        <f>'[3]բյուջե 2023-ծախս'!$G$33/1000</f>
        <v>3534.72</v>
      </c>
      <c r="O40" s="182">
        <v>0</v>
      </c>
      <c r="P40" s="179"/>
      <c r="Q40" s="179"/>
      <c r="R40" s="179"/>
      <c r="S40" s="182">
        <f t="shared" si="15"/>
        <v>3587.7407999999996</v>
      </c>
      <c r="T40" s="182">
        <f t="shared" si="17"/>
        <v>3587.7407999999996</v>
      </c>
      <c r="U40" s="182">
        <v>0</v>
      </c>
      <c r="V40" s="182">
        <f t="shared" si="10"/>
        <v>3641.5569119999996</v>
      </c>
      <c r="W40" s="182">
        <f t="shared" si="18"/>
        <v>3641.5569119999996</v>
      </c>
      <c r="X40" s="182">
        <v>0</v>
      </c>
      <c r="Y40" s="220"/>
    </row>
    <row r="41" spans="1:25" s="247" customFormat="1" ht="12" customHeight="1">
      <c r="A41" s="292"/>
      <c r="B41" s="170"/>
      <c r="C41" s="170"/>
      <c r="D41" s="89"/>
      <c r="E41" s="293" t="s">
        <v>36</v>
      </c>
      <c r="F41" s="222">
        <v>4266</v>
      </c>
      <c r="G41" s="182">
        <f>H41+I41</f>
        <v>0</v>
      </c>
      <c r="H41" s="182">
        <v>0</v>
      </c>
      <c r="I41" s="182">
        <v>0</v>
      </c>
      <c r="J41" s="182">
        <f>K41+L41</f>
        <v>201.7</v>
      </c>
      <c r="K41" s="182">
        <v>201.7</v>
      </c>
      <c r="L41" s="182">
        <v>0</v>
      </c>
      <c r="M41" s="182">
        <f t="shared" si="16"/>
        <v>423.418</v>
      </c>
      <c r="N41" s="182">
        <f>'[3]բյուջե 2023-ծախս'!$G$34/1000</f>
        <v>423.418</v>
      </c>
      <c r="O41" s="182">
        <v>0</v>
      </c>
      <c r="P41" s="179"/>
      <c r="Q41" s="179"/>
      <c r="R41" s="179"/>
      <c r="S41" s="182">
        <f t="shared" si="15"/>
        <v>429.76927</v>
      </c>
      <c r="T41" s="182">
        <f t="shared" si="17"/>
        <v>429.76927</v>
      </c>
      <c r="U41" s="182">
        <v>0</v>
      </c>
      <c r="V41" s="182">
        <f t="shared" si="10"/>
        <v>436.21580905</v>
      </c>
      <c r="W41" s="182">
        <f t="shared" si="18"/>
        <v>436.21580905</v>
      </c>
      <c r="X41" s="182">
        <v>0</v>
      </c>
      <c r="Y41" s="220"/>
    </row>
    <row r="42" spans="1:25" s="247" customFormat="1" ht="12" customHeight="1">
      <c r="A42" s="292"/>
      <c r="B42" s="170"/>
      <c r="C42" s="170"/>
      <c r="D42" s="89"/>
      <c r="E42" s="293" t="s">
        <v>513</v>
      </c>
      <c r="F42" s="222" t="s">
        <v>512</v>
      </c>
      <c r="G42" s="182">
        <f t="shared" si="12"/>
        <v>83.7</v>
      </c>
      <c r="H42" s="182">
        <v>83.7</v>
      </c>
      <c r="I42" s="182">
        <v>0</v>
      </c>
      <c r="J42" s="182">
        <f aca="true" t="shared" si="19" ref="J42:J53">K42+L42</f>
        <v>107.7</v>
      </c>
      <c r="K42" s="182">
        <v>107.7</v>
      </c>
      <c r="L42" s="182">
        <v>0</v>
      </c>
      <c r="M42" s="182">
        <f t="shared" si="16"/>
        <v>179.465</v>
      </c>
      <c r="N42" s="182">
        <f>'[3]բյուջե 2023-ծախս'!$G$35/1000</f>
        <v>179.465</v>
      </c>
      <c r="O42" s="182">
        <v>0</v>
      </c>
      <c r="P42" s="179"/>
      <c r="Q42" s="179"/>
      <c r="R42" s="179"/>
      <c r="S42" s="182">
        <f t="shared" si="15"/>
        <v>182.15697500000002</v>
      </c>
      <c r="T42" s="182">
        <f t="shared" si="17"/>
        <v>182.15697500000002</v>
      </c>
      <c r="U42" s="182">
        <v>0</v>
      </c>
      <c r="V42" s="182">
        <f t="shared" si="10"/>
        <v>184.88932962500002</v>
      </c>
      <c r="W42" s="182">
        <f t="shared" si="18"/>
        <v>184.88932962500002</v>
      </c>
      <c r="X42" s="182">
        <v>0</v>
      </c>
      <c r="Y42" s="220"/>
    </row>
    <row r="43" spans="1:25" s="247" customFormat="1" ht="12" customHeight="1">
      <c r="A43" s="292"/>
      <c r="B43" s="170"/>
      <c r="C43" s="170"/>
      <c r="D43" s="89"/>
      <c r="E43" s="293" t="s">
        <v>515</v>
      </c>
      <c r="F43" s="222" t="s">
        <v>516</v>
      </c>
      <c r="G43" s="182">
        <f t="shared" si="12"/>
        <v>454.2</v>
      </c>
      <c r="H43" s="182">
        <v>454.2</v>
      </c>
      <c r="I43" s="182">
        <v>0</v>
      </c>
      <c r="J43" s="182">
        <f t="shared" si="19"/>
        <v>468.7</v>
      </c>
      <c r="K43" s="182">
        <v>468.7</v>
      </c>
      <c r="L43" s="182">
        <v>0</v>
      </c>
      <c r="M43" s="182">
        <f t="shared" si="16"/>
        <v>405.603</v>
      </c>
      <c r="N43" s="182">
        <f>'[3]բյուջե 2023-ծախս'!$G$36/1000</f>
        <v>405.603</v>
      </c>
      <c r="O43" s="182">
        <v>0</v>
      </c>
      <c r="P43" s="179"/>
      <c r="Q43" s="179"/>
      <c r="R43" s="179"/>
      <c r="S43" s="182">
        <f t="shared" si="15"/>
        <v>411.687045</v>
      </c>
      <c r="T43" s="182">
        <f t="shared" si="17"/>
        <v>411.687045</v>
      </c>
      <c r="U43" s="182">
        <v>0</v>
      </c>
      <c r="V43" s="182">
        <f t="shared" si="10"/>
        <v>417.862350675</v>
      </c>
      <c r="W43" s="182">
        <f t="shared" si="18"/>
        <v>417.862350675</v>
      </c>
      <c r="X43" s="182">
        <v>0</v>
      </c>
      <c r="Y43" s="220"/>
    </row>
    <row r="44" spans="1:25" s="247" customFormat="1" ht="21.75" customHeight="1">
      <c r="A44" s="292"/>
      <c r="B44" s="170"/>
      <c r="C44" s="170"/>
      <c r="D44" s="89"/>
      <c r="E44" s="293" t="s">
        <v>529</v>
      </c>
      <c r="F44" s="222" t="s">
        <v>530</v>
      </c>
      <c r="G44" s="182">
        <f t="shared" si="12"/>
        <v>0</v>
      </c>
      <c r="H44" s="182">
        <v>0</v>
      </c>
      <c r="I44" s="182">
        <v>0</v>
      </c>
      <c r="J44" s="182">
        <f t="shared" si="19"/>
        <v>0</v>
      </c>
      <c r="K44" s="182">
        <v>0</v>
      </c>
      <c r="L44" s="182">
        <v>0</v>
      </c>
      <c r="M44" s="182">
        <f t="shared" si="16"/>
        <v>0</v>
      </c>
      <c r="N44" s="182">
        <v>0</v>
      </c>
      <c r="O44" s="182">
        <v>0</v>
      </c>
      <c r="P44" s="179"/>
      <c r="Q44" s="179"/>
      <c r="R44" s="179"/>
      <c r="S44" s="182">
        <f t="shared" si="15"/>
        <v>0</v>
      </c>
      <c r="T44" s="182">
        <v>0</v>
      </c>
      <c r="U44" s="182">
        <v>0</v>
      </c>
      <c r="V44" s="182">
        <f t="shared" si="10"/>
        <v>0</v>
      </c>
      <c r="W44" s="182">
        <f t="shared" si="18"/>
        <v>0</v>
      </c>
      <c r="X44" s="182">
        <v>0</v>
      </c>
      <c r="Y44" s="220"/>
    </row>
    <row r="45" spans="1:25" s="247" customFormat="1" ht="21.75" customHeight="1">
      <c r="A45" s="292"/>
      <c r="B45" s="170"/>
      <c r="C45" s="170"/>
      <c r="D45" s="89"/>
      <c r="E45" s="293" t="s">
        <v>544</v>
      </c>
      <c r="F45" s="222" t="s">
        <v>545</v>
      </c>
      <c r="G45" s="182">
        <f t="shared" si="12"/>
        <v>0</v>
      </c>
      <c r="H45" s="182">
        <v>0</v>
      </c>
      <c r="I45" s="182">
        <v>0</v>
      </c>
      <c r="J45" s="182">
        <f t="shared" si="19"/>
        <v>0</v>
      </c>
      <c r="K45" s="182">
        <v>0</v>
      </c>
      <c r="L45" s="182">
        <v>0</v>
      </c>
      <c r="M45" s="182">
        <f t="shared" si="16"/>
        <v>0</v>
      </c>
      <c r="N45" s="182">
        <v>0</v>
      </c>
      <c r="O45" s="182">
        <v>0</v>
      </c>
      <c r="P45" s="179"/>
      <c r="Q45" s="179"/>
      <c r="R45" s="179"/>
      <c r="S45" s="182">
        <f t="shared" si="15"/>
        <v>0</v>
      </c>
      <c r="T45" s="182">
        <v>0</v>
      </c>
      <c r="U45" s="182">
        <v>0</v>
      </c>
      <c r="V45" s="182">
        <f t="shared" si="10"/>
        <v>0</v>
      </c>
      <c r="W45" s="182">
        <f t="shared" si="18"/>
        <v>0</v>
      </c>
      <c r="X45" s="182">
        <v>0</v>
      </c>
      <c r="Y45" s="220"/>
    </row>
    <row r="46" spans="1:25" s="247" customFormat="1" ht="12" customHeight="1">
      <c r="A46" s="292"/>
      <c r="B46" s="170"/>
      <c r="C46" s="170"/>
      <c r="D46" s="89"/>
      <c r="E46" s="293" t="s">
        <v>562</v>
      </c>
      <c r="F46" s="222" t="s">
        <v>563</v>
      </c>
      <c r="G46" s="182">
        <f t="shared" si="12"/>
        <v>0</v>
      </c>
      <c r="H46" s="182">
        <v>0</v>
      </c>
      <c r="I46" s="182">
        <v>0</v>
      </c>
      <c r="J46" s="182">
        <f t="shared" si="19"/>
        <v>0</v>
      </c>
      <c r="K46" s="182">
        <v>0</v>
      </c>
      <c r="L46" s="182">
        <v>0</v>
      </c>
      <c r="M46" s="182">
        <f t="shared" si="16"/>
        <v>0</v>
      </c>
      <c r="N46" s="182">
        <v>0</v>
      </c>
      <c r="O46" s="182">
        <v>0</v>
      </c>
      <c r="P46" s="179"/>
      <c r="Q46" s="179"/>
      <c r="R46" s="179"/>
      <c r="S46" s="182">
        <f t="shared" si="15"/>
        <v>0</v>
      </c>
      <c r="T46" s="182">
        <v>0</v>
      </c>
      <c r="U46" s="182">
        <v>0</v>
      </c>
      <c r="V46" s="182">
        <f t="shared" si="10"/>
        <v>0</v>
      </c>
      <c r="W46" s="182">
        <f t="shared" si="18"/>
        <v>0</v>
      </c>
      <c r="X46" s="182">
        <v>0</v>
      </c>
      <c r="Y46" s="220"/>
    </row>
    <row r="47" spans="1:25" s="247" customFormat="1" ht="12" customHeight="1">
      <c r="A47" s="292"/>
      <c r="B47" s="170"/>
      <c r="C47" s="170"/>
      <c r="D47" s="89"/>
      <c r="E47" s="293" t="s">
        <v>574</v>
      </c>
      <c r="F47" s="222" t="s">
        <v>575</v>
      </c>
      <c r="G47" s="182">
        <f t="shared" si="12"/>
        <v>103.2</v>
      </c>
      <c r="H47" s="182">
        <v>103.2</v>
      </c>
      <c r="I47" s="182">
        <v>0</v>
      </c>
      <c r="J47" s="182">
        <f t="shared" si="19"/>
        <v>250</v>
      </c>
      <c r="K47" s="182">
        <v>250</v>
      </c>
      <c r="L47" s="182">
        <v>0</v>
      </c>
      <c r="M47" s="182">
        <f t="shared" si="16"/>
        <v>350</v>
      </c>
      <c r="N47" s="182">
        <f>('[3]բյուջե 2023-ծախս'!$G$44+'[3]բյուջե 2023-ծախս'!$G$45)/1000</f>
        <v>350</v>
      </c>
      <c r="O47" s="182">
        <v>0</v>
      </c>
      <c r="P47" s="179"/>
      <c r="Q47" s="179"/>
      <c r="R47" s="179"/>
      <c r="S47" s="182">
        <f t="shared" si="15"/>
        <v>350</v>
      </c>
      <c r="T47" s="182">
        <f>N47</f>
        <v>350</v>
      </c>
      <c r="U47" s="182">
        <v>0</v>
      </c>
      <c r="V47" s="182">
        <f t="shared" si="10"/>
        <v>355.25</v>
      </c>
      <c r="W47" s="182">
        <f t="shared" si="18"/>
        <v>355.25</v>
      </c>
      <c r="X47" s="182">
        <v>0</v>
      </c>
      <c r="Y47" s="220"/>
    </row>
    <row r="48" spans="1:25" s="247" customFormat="1" ht="31.5" customHeight="1">
      <c r="A48" s="292"/>
      <c r="B48" s="170"/>
      <c r="C48" s="170"/>
      <c r="D48" s="89"/>
      <c r="E48" s="293" t="s">
        <v>14</v>
      </c>
      <c r="F48" s="222">
        <v>4851</v>
      </c>
      <c r="G48" s="182">
        <f t="shared" si="12"/>
        <v>15565.8</v>
      </c>
      <c r="H48" s="182">
        <v>15565.8</v>
      </c>
      <c r="I48" s="182">
        <v>0</v>
      </c>
      <c r="J48" s="182">
        <f t="shared" si="19"/>
        <v>0</v>
      </c>
      <c r="K48" s="182">
        <v>0</v>
      </c>
      <c r="L48" s="182">
        <v>0</v>
      </c>
      <c r="M48" s="182">
        <f t="shared" si="16"/>
        <v>0</v>
      </c>
      <c r="N48" s="182">
        <v>0</v>
      </c>
      <c r="O48" s="182">
        <v>0</v>
      </c>
      <c r="P48" s="179"/>
      <c r="Q48" s="179"/>
      <c r="R48" s="179"/>
      <c r="S48" s="182">
        <f t="shared" si="15"/>
        <v>0</v>
      </c>
      <c r="T48" s="182">
        <v>0</v>
      </c>
      <c r="U48" s="182">
        <v>0</v>
      </c>
      <c r="V48" s="182">
        <f t="shared" si="10"/>
        <v>0</v>
      </c>
      <c r="W48" s="182">
        <v>0</v>
      </c>
      <c r="X48" s="182">
        <v>0</v>
      </c>
      <c r="Y48" s="220"/>
    </row>
    <row r="49" spans="1:25" s="247" customFormat="1" ht="11.25" customHeight="1">
      <c r="A49" s="292"/>
      <c r="B49" s="170"/>
      <c r="C49" s="170"/>
      <c r="D49" s="89"/>
      <c r="E49" s="293" t="s">
        <v>601</v>
      </c>
      <c r="F49" s="222" t="s">
        <v>600</v>
      </c>
      <c r="G49" s="182">
        <f t="shared" si="12"/>
        <v>803</v>
      </c>
      <c r="H49" s="182">
        <v>0</v>
      </c>
      <c r="I49" s="182">
        <v>803</v>
      </c>
      <c r="J49" s="182">
        <f t="shared" si="19"/>
        <v>0</v>
      </c>
      <c r="K49" s="182">
        <v>0</v>
      </c>
      <c r="L49" s="182">
        <v>0</v>
      </c>
      <c r="M49" s="182">
        <f>N49+O49</f>
        <v>0</v>
      </c>
      <c r="N49" s="182">
        <v>0</v>
      </c>
      <c r="O49" s="182">
        <v>0</v>
      </c>
      <c r="P49" s="179"/>
      <c r="Q49" s="179"/>
      <c r="R49" s="179"/>
      <c r="S49" s="182">
        <f>T49+U49</f>
        <v>0</v>
      </c>
      <c r="T49" s="182">
        <v>0</v>
      </c>
      <c r="U49" s="182">
        <v>0</v>
      </c>
      <c r="V49" s="182">
        <f t="shared" si="10"/>
        <v>0</v>
      </c>
      <c r="W49" s="182">
        <v>0</v>
      </c>
      <c r="X49" s="182">
        <v>0</v>
      </c>
      <c r="Y49" s="220"/>
    </row>
    <row r="50" spans="1:25" s="247" customFormat="1" ht="11.25" customHeight="1">
      <c r="A50" s="292"/>
      <c r="B50" s="170"/>
      <c r="C50" s="170"/>
      <c r="D50" s="89"/>
      <c r="E50" s="293" t="s">
        <v>603</v>
      </c>
      <c r="F50" s="222" t="s">
        <v>602</v>
      </c>
      <c r="G50" s="182">
        <f t="shared" si="12"/>
        <v>1006</v>
      </c>
      <c r="H50" s="182">
        <v>0</v>
      </c>
      <c r="I50" s="182">
        <v>1006</v>
      </c>
      <c r="J50" s="182">
        <f t="shared" si="19"/>
        <v>3940</v>
      </c>
      <c r="K50" s="182">
        <v>0</v>
      </c>
      <c r="L50" s="182">
        <v>3940</v>
      </c>
      <c r="M50" s="182">
        <f>N50+O50</f>
        <v>0</v>
      </c>
      <c r="N50" s="182">
        <v>0</v>
      </c>
      <c r="O50" s="182">
        <v>0</v>
      </c>
      <c r="P50" s="179"/>
      <c r="Q50" s="179"/>
      <c r="R50" s="179"/>
      <c r="S50" s="182">
        <f>T50+U50</f>
        <v>0</v>
      </c>
      <c r="T50" s="182">
        <v>0</v>
      </c>
      <c r="U50" s="182">
        <v>0</v>
      </c>
      <c r="V50" s="182">
        <f t="shared" si="10"/>
        <v>0</v>
      </c>
      <c r="W50" s="182">
        <v>0</v>
      </c>
      <c r="X50" s="182">
        <v>0</v>
      </c>
      <c r="Y50" s="220"/>
    </row>
    <row r="51" spans="1:25" s="247" customFormat="1" ht="11.25" customHeight="1">
      <c r="A51" s="292"/>
      <c r="B51" s="170"/>
      <c r="C51" s="170"/>
      <c r="D51" s="89"/>
      <c r="E51" s="293" t="s">
        <v>605</v>
      </c>
      <c r="F51" s="222" t="s">
        <v>606</v>
      </c>
      <c r="G51" s="182">
        <f t="shared" si="12"/>
        <v>977.8</v>
      </c>
      <c r="H51" s="182">
        <v>0</v>
      </c>
      <c r="I51" s="182">
        <v>977.8</v>
      </c>
      <c r="J51" s="182">
        <f t="shared" si="19"/>
        <v>2500</v>
      </c>
      <c r="K51" s="182">
        <v>0</v>
      </c>
      <c r="L51" s="182">
        <v>2500</v>
      </c>
      <c r="M51" s="182">
        <f>N51+O51</f>
        <v>27500</v>
      </c>
      <c r="N51" s="182">
        <v>0</v>
      </c>
      <c r="O51" s="182">
        <f>ԿԾ!D44+ԿԾ!E44</f>
        <v>27500</v>
      </c>
      <c r="P51" s="179"/>
      <c r="Q51" s="179"/>
      <c r="R51" s="179"/>
      <c r="S51" s="182">
        <f>T51+U51</f>
        <v>27500</v>
      </c>
      <c r="T51" s="182">
        <v>0</v>
      </c>
      <c r="U51" s="182">
        <f>ԿԾ!D51+ԿԾ!E51</f>
        <v>27500</v>
      </c>
      <c r="V51" s="182">
        <f t="shared" si="10"/>
        <v>0</v>
      </c>
      <c r="W51" s="182">
        <v>0</v>
      </c>
      <c r="X51" s="182">
        <v>0</v>
      </c>
      <c r="Y51" s="220"/>
    </row>
    <row r="52" spans="1:25" s="247" customFormat="1" ht="11.25" customHeight="1">
      <c r="A52" s="292"/>
      <c r="B52" s="170"/>
      <c r="C52" s="170"/>
      <c r="D52" s="89"/>
      <c r="E52" s="293" t="s">
        <v>610</v>
      </c>
      <c r="F52" s="222" t="s">
        <v>609</v>
      </c>
      <c r="G52" s="182">
        <f t="shared" si="12"/>
        <v>0</v>
      </c>
      <c r="H52" s="182">
        <v>0</v>
      </c>
      <c r="I52" s="182">
        <v>0</v>
      </c>
      <c r="J52" s="182">
        <f t="shared" si="19"/>
        <v>0</v>
      </c>
      <c r="K52" s="182">
        <v>0</v>
      </c>
      <c r="L52" s="182">
        <v>0</v>
      </c>
      <c r="M52" s="182">
        <f>N52+O52</f>
        <v>0</v>
      </c>
      <c r="N52" s="182">
        <v>0</v>
      </c>
      <c r="O52" s="182">
        <v>0</v>
      </c>
      <c r="P52" s="179"/>
      <c r="Q52" s="179"/>
      <c r="R52" s="179"/>
      <c r="S52" s="182">
        <f>T52+U52</f>
        <v>0</v>
      </c>
      <c r="T52" s="182">
        <v>0</v>
      </c>
      <c r="U52" s="182">
        <v>0</v>
      </c>
      <c r="V52" s="182">
        <f t="shared" si="10"/>
        <v>0</v>
      </c>
      <c r="W52" s="182">
        <v>0</v>
      </c>
      <c r="X52" s="182">
        <v>0</v>
      </c>
      <c r="Y52" s="220"/>
    </row>
    <row r="53" spans="1:25" s="247" customFormat="1" ht="11.25" customHeight="1">
      <c r="A53" s="292"/>
      <c r="B53" s="170"/>
      <c r="C53" s="170"/>
      <c r="D53" s="89"/>
      <c r="E53" s="293" t="s">
        <v>15</v>
      </c>
      <c r="F53" s="222">
        <v>5134</v>
      </c>
      <c r="G53" s="182">
        <f t="shared" si="12"/>
        <v>243.2</v>
      </c>
      <c r="H53" s="182">
        <v>0</v>
      </c>
      <c r="I53" s="182">
        <v>243.2</v>
      </c>
      <c r="J53" s="182">
        <f t="shared" si="19"/>
        <v>0</v>
      </c>
      <c r="K53" s="182">
        <v>0</v>
      </c>
      <c r="L53" s="182">
        <v>0</v>
      </c>
      <c r="M53" s="182">
        <f>N53+O53</f>
        <v>0</v>
      </c>
      <c r="N53" s="182">
        <v>0</v>
      </c>
      <c r="O53" s="182">
        <v>0</v>
      </c>
      <c r="P53" s="179"/>
      <c r="Q53" s="179"/>
      <c r="R53" s="179"/>
      <c r="S53" s="182">
        <f>T53+U53</f>
        <v>0</v>
      </c>
      <c r="T53" s="182">
        <v>0</v>
      </c>
      <c r="U53" s="182">
        <v>0</v>
      </c>
      <c r="V53" s="182">
        <f t="shared" si="10"/>
        <v>0</v>
      </c>
      <c r="W53" s="182">
        <v>0</v>
      </c>
      <c r="X53" s="182">
        <v>0</v>
      </c>
      <c r="Y53" s="220"/>
    </row>
    <row r="54" spans="1:25" s="219" customFormat="1" ht="21" customHeight="1">
      <c r="A54" s="299"/>
      <c r="B54" s="268"/>
      <c r="C54" s="268"/>
      <c r="D54" s="300"/>
      <c r="E54" s="294" t="s">
        <v>751</v>
      </c>
      <c r="F54" s="90"/>
      <c r="G54" s="90">
        <f>H54+I54</f>
        <v>7487.5</v>
      </c>
      <c r="H54" s="90">
        <f>SUM(H55:H57)</f>
        <v>25</v>
      </c>
      <c r="I54" s="90">
        <f>SUM(I55:I57)</f>
        <v>7462.5</v>
      </c>
      <c r="J54" s="90">
        <f aca="true" t="shared" si="20" ref="J54:O54">SUM(J55:J57)</f>
        <v>6500</v>
      </c>
      <c r="K54" s="90">
        <f t="shared" si="20"/>
        <v>0</v>
      </c>
      <c r="L54" s="90">
        <f t="shared" si="20"/>
        <v>6500</v>
      </c>
      <c r="M54" s="90">
        <f t="shared" si="20"/>
        <v>21647</v>
      </c>
      <c r="N54" s="90">
        <f t="shared" si="20"/>
        <v>1647</v>
      </c>
      <c r="O54" s="90">
        <f t="shared" si="20"/>
        <v>20000</v>
      </c>
      <c r="P54" s="90"/>
      <c r="Q54" s="90"/>
      <c r="R54" s="90"/>
      <c r="S54" s="90">
        <f aca="true" t="shared" si="21" ref="S54:X54">SUM(S55:S57)</f>
        <v>1729.35</v>
      </c>
      <c r="T54" s="90">
        <f t="shared" si="21"/>
        <v>1729.35</v>
      </c>
      <c r="U54" s="90">
        <f t="shared" si="21"/>
        <v>0</v>
      </c>
      <c r="V54" s="90">
        <f t="shared" si="21"/>
        <v>1755.29025</v>
      </c>
      <c r="W54" s="90">
        <f t="shared" si="21"/>
        <v>1755.29025</v>
      </c>
      <c r="X54" s="90">
        <f t="shared" si="21"/>
        <v>0</v>
      </c>
      <c r="Y54" s="217"/>
    </row>
    <row r="55" spans="1:25" s="219" customFormat="1" ht="18" customHeight="1">
      <c r="A55" s="299"/>
      <c r="B55" s="268"/>
      <c r="C55" s="268"/>
      <c r="D55" s="300"/>
      <c r="E55" s="302" t="s">
        <v>503</v>
      </c>
      <c r="F55" s="107" t="s">
        <v>502</v>
      </c>
      <c r="G55" s="178">
        <f t="shared" si="12"/>
        <v>25</v>
      </c>
      <c r="H55" s="178">
        <v>25</v>
      </c>
      <c r="I55" s="178">
        <v>0</v>
      </c>
      <c r="J55" s="178">
        <f>K55+L55</f>
        <v>0</v>
      </c>
      <c r="K55" s="92">
        <v>0</v>
      </c>
      <c r="L55" s="92">
        <v>0</v>
      </c>
      <c r="M55" s="182">
        <f>N55+O55</f>
        <v>1647</v>
      </c>
      <c r="N55" s="182">
        <f>('[3]բյուջե 2023-ծախս'!$G$28+'[3]բյուջե 2023-ծախս'!$H$28+'[3]բյուջե 2023-ծախս'!$I$28)/1000</f>
        <v>1647</v>
      </c>
      <c r="O55" s="182">
        <v>0</v>
      </c>
      <c r="P55" s="179"/>
      <c r="Q55" s="179"/>
      <c r="R55" s="179"/>
      <c r="S55" s="182">
        <f>T55+U55</f>
        <v>1729.35</v>
      </c>
      <c r="T55" s="182">
        <f>N55+N55*0.05</f>
        <v>1729.35</v>
      </c>
      <c r="U55" s="182">
        <v>0</v>
      </c>
      <c r="V55" s="182">
        <f>W55+X55</f>
        <v>1755.29025</v>
      </c>
      <c r="W55" s="182">
        <f>T55+T55*0.015</f>
        <v>1755.29025</v>
      </c>
      <c r="X55" s="182">
        <v>0</v>
      </c>
      <c r="Y55" s="217"/>
    </row>
    <row r="56" spans="1:25" s="219" customFormat="1" ht="12.75" customHeight="1">
      <c r="A56" s="299"/>
      <c r="B56" s="268"/>
      <c r="C56" s="268"/>
      <c r="D56" s="300"/>
      <c r="E56" s="302" t="s">
        <v>595</v>
      </c>
      <c r="F56" s="107" t="s">
        <v>594</v>
      </c>
      <c r="G56" s="178">
        <f t="shared" si="12"/>
        <v>0</v>
      </c>
      <c r="H56" s="178">
        <v>0</v>
      </c>
      <c r="I56" s="178">
        <v>0</v>
      </c>
      <c r="J56" s="178">
        <f>K56+L56</f>
        <v>0</v>
      </c>
      <c r="K56" s="92">
        <v>0</v>
      </c>
      <c r="L56" s="92">
        <v>0</v>
      </c>
      <c r="M56" s="182">
        <f>N56+O56</f>
        <v>0</v>
      </c>
      <c r="N56" s="182">
        <v>0</v>
      </c>
      <c r="O56" s="182">
        <v>0</v>
      </c>
      <c r="P56" s="179"/>
      <c r="Q56" s="179"/>
      <c r="R56" s="179"/>
      <c r="S56" s="182">
        <f>T56+U56</f>
        <v>0</v>
      </c>
      <c r="T56" s="182">
        <v>0</v>
      </c>
      <c r="U56" s="182">
        <v>0</v>
      </c>
      <c r="V56" s="182">
        <f>W56+X56</f>
        <v>0</v>
      </c>
      <c r="W56" s="182">
        <v>0</v>
      </c>
      <c r="X56" s="182">
        <v>0</v>
      </c>
      <c r="Y56" s="217"/>
    </row>
    <row r="57" spans="1:25" s="219" customFormat="1" ht="12.75" customHeight="1">
      <c r="A57" s="299"/>
      <c r="B57" s="268"/>
      <c r="C57" s="268"/>
      <c r="D57" s="300"/>
      <c r="E57" s="302" t="s">
        <v>597</v>
      </c>
      <c r="F57" s="107" t="s">
        <v>596</v>
      </c>
      <c r="G57" s="178">
        <f t="shared" si="12"/>
        <v>7462.5</v>
      </c>
      <c r="H57" s="178">
        <v>0</v>
      </c>
      <c r="I57" s="178">
        <v>7462.5</v>
      </c>
      <c r="J57" s="178">
        <f>K57+L57</f>
        <v>6500</v>
      </c>
      <c r="K57" s="92">
        <v>0</v>
      </c>
      <c r="L57" s="92">
        <v>6500</v>
      </c>
      <c r="M57" s="182">
        <f>N57+O57</f>
        <v>20000</v>
      </c>
      <c r="N57" s="182">
        <v>0</v>
      </c>
      <c r="O57" s="182">
        <f>ԿԾ!D42+ԿԾ!E42</f>
        <v>20000</v>
      </c>
      <c r="P57" s="179"/>
      <c r="Q57" s="179"/>
      <c r="R57" s="179"/>
      <c r="S57" s="182">
        <f>T57+U57</f>
        <v>0</v>
      </c>
      <c r="T57" s="182">
        <v>0</v>
      </c>
      <c r="U57" s="182">
        <f>ԿԾ!J42+ԿԾ!K42</f>
        <v>0</v>
      </c>
      <c r="V57" s="182">
        <f>W57+X57</f>
        <v>0</v>
      </c>
      <c r="W57" s="182">
        <v>0</v>
      </c>
      <c r="X57" s="182">
        <f>ԿԾ!M42+ԿԾ!N42</f>
        <v>0</v>
      </c>
      <c r="Y57" s="217"/>
    </row>
    <row r="58" spans="1:25" s="263" customFormat="1" ht="12.75" customHeight="1">
      <c r="A58" s="303" t="s">
        <v>276</v>
      </c>
      <c r="B58" s="304" t="s">
        <v>267</v>
      </c>
      <c r="C58" s="304">
        <v>3</v>
      </c>
      <c r="D58" s="304" t="s">
        <v>277</v>
      </c>
      <c r="E58" s="305" t="s">
        <v>863</v>
      </c>
      <c r="F58" s="88"/>
      <c r="G58" s="88">
        <f>H58+I58</f>
        <v>4617.3</v>
      </c>
      <c r="H58" s="88">
        <f>H60</f>
        <v>4617.3</v>
      </c>
      <c r="I58" s="88">
        <f>I60</f>
        <v>0</v>
      </c>
      <c r="J58" s="88">
        <f aca="true" t="shared" si="22" ref="J58:O58">J60</f>
        <v>7066</v>
      </c>
      <c r="K58" s="88">
        <f t="shared" si="22"/>
        <v>7066</v>
      </c>
      <c r="L58" s="88">
        <f t="shared" si="22"/>
        <v>0</v>
      </c>
      <c r="M58" s="88">
        <f t="shared" si="22"/>
        <v>8032</v>
      </c>
      <c r="N58" s="88">
        <f t="shared" si="22"/>
        <v>8032</v>
      </c>
      <c r="O58" s="88">
        <f t="shared" si="22"/>
        <v>0</v>
      </c>
      <c r="P58" s="88"/>
      <c r="Q58" s="88"/>
      <c r="R58" s="88"/>
      <c r="S58" s="88">
        <f aca="true" t="shared" si="23" ref="S58:X58">S60</f>
        <v>8275.333333333334</v>
      </c>
      <c r="T58" s="88">
        <f t="shared" si="23"/>
        <v>8275.333333333334</v>
      </c>
      <c r="U58" s="88">
        <f t="shared" si="23"/>
        <v>0</v>
      </c>
      <c r="V58" s="88">
        <f t="shared" si="23"/>
        <v>8399.463333333333</v>
      </c>
      <c r="W58" s="88">
        <f t="shared" si="23"/>
        <v>8399.463333333333</v>
      </c>
      <c r="X58" s="88">
        <f t="shared" si="23"/>
        <v>0</v>
      </c>
      <c r="Y58" s="306"/>
    </row>
    <row r="59" spans="1:25" s="247" customFormat="1" ht="12.75" customHeight="1">
      <c r="A59" s="292"/>
      <c r="B59" s="170"/>
      <c r="C59" s="170"/>
      <c r="D59" s="89"/>
      <c r="E59" s="293" t="s">
        <v>77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220"/>
    </row>
    <row r="60" spans="1:25" s="219" customFormat="1" ht="22.5" customHeight="1">
      <c r="A60" s="299"/>
      <c r="B60" s="268"/>
      <c r="C60" s="268"/>
      <c r="D60" s="300"/>
      <c r="E60" s="293" t="s">
        <v>282</v>
      </c>
      <c r="F60" s="90"/>
      <c r="G60" s="90">
        <f aca="true" t="shared" si="24" ref="G60:O60">SUM(G61:G67)</f>
        <v>4617.3</v>
      </c>
      <c r="H60" s="90">
        <f t="shared" si="24"/>
        <v>4617.3</v>
      </c>
      <c r="I60" s="90">
        <f t="shared" si="24"/>
        <v>0</v>
      </c>
      <c r="J60" s="90">
        <f t="shared" si="24"/>
        <v>7066</v>
      </c>
      <c r="K60" s="90">
        <f t="shared" si="24"/>
        <v>7066</v>
      </c>
      <c r="L60" s="90">
        <f t="shared" si="24"/>
        <v>0</v>
      </c>
      <c r="M60" s="90">
        <f t="shared" si="24"/>
        <v>8032</v>
      </c>
      <c r="N60" s="90">
        <f t="shared" si="24"/>
        <v>8032</v>
      </c>
      <c r="O60" s="90">
        <f t="shared" si="24"/>
        <v>0</v>
      </c>
      <c r="P60" s="90"/>
      <c r="Q60" s="90"/>
      <c r="R60" s="90"/>
      <c r="S60" s="90">
        <f aca="true" t="shared" si="25" ref="S60:X60">SUM(S61:S67)</f>
        <v>8275.333333333334</v>
      </c>
      <c r="T60" s="90">
        <f t="shared" si="25"/>
        <v>8275.333333333334</v>
      </c>
      <c r="U60" s="90">
        <f t="shared" si="25"/>
        <v>0</v>
      </c>
      <c r="V60" s="90">
        <f t="shared" si="25"/>
        <v>8399.463333333333</v>
      </c>
      <c r="W60" s="90">
        <f t="shared" si="25"/>
        <v>8399.463333333333</v>
      </c>
      <c r="X60" s="90">
        <f t="shared" si="25"/>
        <v>0</v>
      </c>
      <c r="Y60" s="217"/>
    </row>
    <row r="61" spans="1:25" s="219" customFormat="1" ht="13.5" customHeight="1">
      <c r="A61" s="299"/>
      <c r="B61" s="268"/>
      <c r="C61" s="268"/>
      <c r="D61" s="300"/>
      <c r="E61" s="307" t="s">
        <v>30</v>
      </c>
      <c r="F61" s="107">
        <v>4231</v>
      </c>
      <c r="G61" s="179">
        <f>H61+I61</f>
        <v>0</v>
      </c>
      <c r="H61" s="179">
        <v>0</v>
      </c>
      <c r="I61" s="179">
        <v>0</v>
      </c>
      <c r="J61" s="179">
        <f>K61+L61</f>
        <v>350</v>
      </c>
      <c r="K61" s="179">
        <v>350</v>
      </c>
      <c r="L61" s="179">
        <v>0</v>
      </c>
      <c r="M61" s="182">
        <f aca="true" t="shared" si="26" ref="M61:M67">N61+O61</f>
        <v>350</v>
      </c>
      <c r="N61" s="182">
        <f>'[3]բյուջե 2023-ծախս'!$Q$19/1000</f>
        <v>350</v>
      </c>
      <c r="O61" s="182">
        <v>0</v>
      </c>
      <c r="P61" s="179"/>
      <c r="Q61" s="179"/>
      <c r="R61" s="179"/>
      <c r="S61" s="182">
        <f aca="true" t="shared" si="27" ref="S61:S67">T61+U61</f>
        <v>350</v>
      </c>
      <c r="T61" s="182">
        <f>N61</f>
        <v>350</v>
      </c>
      <c r="U61" s="182">
        <v>0</v>
      </c>
      <c r="V61" s="182">
        <f aca="true" t="shared" si="28" ref="V61:V67">W61+X61</f>
        <v>355.25</v>
      </c>
      <c r="W61" s="182">
        <f aca="true" t="shared" si="29" ref="W61:W67">T61+T61*0.015</f>
        <v>355.25</v>
      </c>
      <c r="X61" s="182">
        <v>0</v>
      </c>
      <c r="Y61" s="217"/>
    </row>
    <row r="62" spans="1:25" s="219" customFormat="1" ht="12" customHeight="1">
      <c r="A62" s="299"/>
      <c r="B62" s="268"/>
      <c r="C62" s="268"/>
      <c r="D62" s="300"/>
      <c r="E62" s="308" t="s">
        <v>16</v>
      </c>
      <c r="F62" s="107">
        <v>4232</v>
      </c>
      <c r="G62" s="178">
        <f aca="true" t="shared" si="30" ref="G62:G67">H62+I62</f>
        <v>746</v>
      </c>
      <c r="H62" s="178">
        <v>746</v>
      </c>
      <c r="I62" s="178">
        <v>0</v>
      </c>
      <c r="J62" s="178">
        <f aca="true" t="shared" si="31" ref="J62:J67">K62+L62</f>
        <v>1466</v>
      </c>
      <c r="K62" s="178">
        <v>1466</v>
      </c>
      <c r="L62" s="178">
        <v>0</v>
      </c>
      <c r="M62" s="182">
        <f t="shared" si="26"/>
        <v>1482</v>
      </c>
      <c r="N62" s="182">
        <f>'[3]բյուջե 2023-ծախս'!$Q$20/1000</f>
        <v>1482</v>
      </c>
      <c r="O62" s="182">
        <v>0</v>
      </c>
      <c r="P62" s="179"/>
      <c r="Q62" s="179"/>
      <c r="R62" s="179"/>
      <c r="S62" s="182">
        <f t="shared" si="27"/>
        <v>1482</v>
      </c>
      <c r="T62" s="182">
        <f>N62</f>
        <v>1482</v>
      </c>
      <c r="U62" s="182">
        <v>0</v>
      </c>
      <c r="V62" s="182">
        <f t="shared" si="28"/>
        <v>1504.23</v>
      </c>
      <c r="W62" s="182">
        <f t="shared" si="29"/>
        <v>1504.23</v>
      </c>
      <c r="X62" s="182">
        <v>0</v>
      </c>
      <c r="Y62" s="217"/>
    </row>
    <row r="63" spans="1:25" s="219" customFormat="1" ht="12" customHeight="1">
      <c r="A63" s="299"/>
      <c r="B63" s="268"/>
      <c r="C63" s="268"/>
      <c r="D63" s="300"/>
      <c r="E63" s="308" t="s">
        <v>880</v>
      </c>
      <c r="F63" s="107">
        <v>4236</v>
      </c>
      <c r="G63" s="178">
        <f t="shared" si="30"/>
        <v>375</v>
      </c>
      <c r="H63" s="178">
        <v>375</v>
      </c>
      <c r="I63" s="178">
        <v>0</v>
      </c>
      <c r="J63" s="178">
        <f t="shared" si="31"/>
        <v>500</v>
      </c>
      <c r="K63" s="178">
        <v>500</v>
      </c>
      <c r="L63" s="178">
        <v>0</v>
      </c>
      <c r="M63" s="182">
        <f t="shared" si="26"/>
        <v>500</v>
      </c>
      <c r="N63" s="182">
        <f>'[3]բյուջե 2023-ծախս'!$Q$24/1000</f>
        <v>500</v>
      </c>
      <c r="O63" s="182">
        <v>0</v>
      </c>
      <c r="P63" s="179"/>
      <c r="Q63" s="179"/>
      <c r="R63" s="179"/>
      <c r="S63" s="182">
        <f t="shared" si="27"/>
        <v>458.3333333333333</v>
      </c>
      <c r="T63" s="182">
        <f>(H63+K63+N63)/3</f>
        <v>458.3333333333333</v>
      </c>
      <c r="U63" s="182">
        <v>0</v>
      </c>
      <c r="V63" s="182">
        <f t="shared" si="28"/>
        <v>465.2083333333333</v>
      </c>
      <c r="W63" s="182">
        <f t="shared" si="29"/>
        <v>465.2083333333333</v>
      </c>
      <c r="X63" s="182">
        <v>0</v>
      </c>
      <c r="Y63" s="217"/>
    </row>
    <row r="64" spans="1:25" s="219" customFormat="1" ht="12" customHeight="1">
      <c r="A64" s="299"/>
      <c r="B64" s="268"/>
      <c r="C64" s="268"/>
      <c r="D64" s="300"/>
      <c r="E64" s="308" t="s">
        <v>17</v>
      </c>
      <c r="F64" s="107">
        <v>4237</v>
      </c>
      <c r="G64" s="178">
        <f t="shared" si="30"/>
        <v>2185.4</v>
      </c>
      <c r="H64" s="178">
        <v>2185.4</v>
      </c>
      <c r="I64" s="178">
        <v>0</v>
      </c>
      <c r="J64" s="178">
        <f t="shared" si="31"/>
        <v>3000</v>
      </c>
      <c r="K64" s="178">
        <v>3000</v>
      </c>
      <c r="L64" s="178">
        <v>0</v>
      </c>
      <c r="M64" s="182">
        <f t="shared" si="26"/>
        <v>2500</v>
      </c>
      <c r="N64" s="182">
        <f>'[3]բյուջե 2023-ծախս'!$Q$25/1000</f>
        <v>2500</v>
      </c>
      <c r="O64" s="182">
        <v>0</v>
      </c>
      <c r="P64" s="179"/>
      <c r="Q64" s="179"/>
      <c r="R64" s="179"/>
      <c r="S64" s="182">
        <f t="shared" si="27"/>
        <v>2625</v>
      </c>
      <c r="T64" s="182">
        <f>N64+N64*0.05</f>
        <v>2625</v>
      </c>
      <c r="U64" s="182">
        <v>0</v>
      </c>
      <c r="V64" s="182">
        <f t="shared" si="28"/>
        <v>2664.375</v>
      </c>
      <c r="W64" s="182">
        <f t="shared" si="29"/>
        <v>2664.375</v>
      </c>
      <c r="X64" s="182">
        <v>0</v>
      </c>
      <c r="Y64" s="217"/>
    </row>
    <row r="65" spans="1:25" s="219" customFormat="1" ht="12" customHeight="1">
      <c r="A65" s="299"/>
      <c r="B65" s="268"/>
      <c r="C65" s="268"/>
      <c r="D65" s="300"/>
      <c r="E65" s="302" t="s">
        <v>494</v>
      </c>
      <c r="F65" s="107" t="s">
        <v>495</v>
      </c>
      <c r="G65" s="178">
        <f t="shared" si="30"/>
        <v>25</v>
      </c>
      <c r="H65" s="178">
        <v>25</v>
      </c>
      <c r="I65" s="178">
        <v>0</v>
      </c>
      <c r="J65" s="178">
        <f t="shared" si="31"/>
        <v>1000</v>
      </c>
      <c r="K65" s="178">
        <v>1000</v>
      </c>
      <c r="L65" s="178">
        <v>0</v>
      </c>
      <c r="M65" s="182">
        <f t="shared" si="26"/>
        <v>1200</v>
      </c>
      <c r="N65" s="182">
        <f>'[3]բյուջե 2023-ծախս'!$Q$26/1000</f>
        <v>1200</v>
      </c>
      <c r="O65" s="182">
        <v>0</v>
      </c>
      <c r="P65" s="179"/>
      <c r="Q65" s="179"/>
      <c r="R65" s="179"/>
      <c r="S65" s="182">
        <f t="shared" si="27"/>
        <v>1260</v>
      </c>
      <c r="T65" s="182">
        <f>N65+N65*0.05</f>
        <v>1260</v>
      </c>
      <c r="U65" s="182">
        <v>0</v>
      </c>
      <c r="V65" s="182">
        <f t="shared" si="28"/>
        <v>1278.9</v>
      </c>
      <c r="W65" s="182">
        <f t="shared" si="29"/>
        <v>1278.9</v>
      </c>
      <c r="X65" s="182">
        <v>0</v>
      </c>
      <c r="Y65" s="217"/>
    </row>
    <row r="66" spans="1:25" s="219" customFormat="1" ht="12" customHeight="1">
      <c r="A66" s="299"/>
      <c r="B66" s="268"/>
      <c r="C66" s="268"/>
      <c r="D66" s="300"/>
      <c r="E66" s="302" t="s">
        <v>880</v>
      </c>
      <c r="F66" s="107">
        <v>4267</v>
      </c>
      <c r="G66" s="178">
        <f t="shared" si="30"/>
        <v>159.1</v>
      </c>
      <c r="H66" s="178">
        <v>159.1</v>
      </c>
      <c r="I66" s="178">
        <v>0</v>
      </c>
      <c r="J66" s="178">
        <f t="shared" si="31"/>
        <v>0</v>
      </c>
      <c r="K66" s="178">
        <v>0</v>
      </c>
      <c r="L66" s="178">
        <v>0</v>
      </c>
      <c r="M66" s="182">
        <f t="shared" si="26"/>
        <v>1000</v>
      </c>
      <c r="N66" s="182">
        <f>'[3]բյուջե 2023-ծախս'!$Q$35/1000</f>
        <v>1000</v>
      </c>
      <c r="O66" s="182">
        <v>0</v>
      </c>
      <c r="P66" s="179"/>
      <c r="Q66" s="179"/>
      <c r="R66" s="179"/>
      <c r="S66" s="182">
        <f t="shared" si="27"/>
        <v>1050</v>
      </c>
      <c r="T66" s="182">
        <f>N66+N66*0.05</f>
        <v>1050</v>
      </c>
      <c r="U66" s="182">
        <v>0</v>
      </c>
      <c r="V66" s="182">
        <f t="shared" si="28"/>
        <v>1065.75</v>
      </c>
      <c r="W66" s="182">
        <f t="shared" si="29"/>
        <v>1065.75</v>
      </c>
      <c r="X66" s="182">
        <v>0</v>
      </c>
      <c r="Y66" s="217"/>
    </row>
    <row r="67" spans="1:25" s="219" customFormat="1" ht="12" customHeight="1">
      <c r="A67" s="299"/>
      <c r="B67" s="268"/>
      <c r="C67" s="268"/>
      <c r="D67" s="300"/>
      <c r="E67" s="302" t="s">
        <v>18</v>
      </c>
      <c r="F67" s="107">
        <v>4269</v>
      </c>
      <c r="G67" s="178">
        <f t="shared" si="30"/>
        <v>1126.8</v>
      </c>
      <c r="H67" s="178">
        <v>1126.8</v>
      </c>
      <c r="I67" s="178">
        <v>0</v>
      </c>
      <c r="J67" s="178">
        <f t="shared" si="31"/>
        <v>750</v>
      </c>
      <c r="K67" s="178">
        <v>750</v>
      </c>
      <c r="L67" s="178">
        <v>0</v>
      </c>
      <c r="M67" s="182">
        <f t="shared" si="26"/>
        <v>1000</v>
      </c>
      <c r="N67" s="182">
        <f>'[3]բյուջե 2023-ծախս'!$Q$36/1000</f>
        <v>1000</v>
      </c>
      <c r="O67" s="182">
        <v>0</v>
      </c>
      <c r="P67" s="179"/>
      <c r="Q67" s="179"/>
      <c r="R67" s="179"/>
      <c r="S67" s="182">
        <f t="shared" si="27"/>
        <v>1050</v>
      </c>
      <c r="T67" s="182">
        <f>N67+N67*0.05</f>
        <v>1050</v>
      </c>
      <c r="U67" s="182">
        <v>0</v>
      </c>
      <c r="V67" s="182">
        <f t="shared" si="28"/>
        <v>1065.75</v>
      </c>
      <c r="W67" s="182">
        <f t="shared" si="29"/>
        <v>1065.75</v>
      </c>
      <c r="X67" s="182">
        <v>0</v>
      </c>
      <c r="Y67" s="217"/>
    </row>
    <row r="68" spans="1:25" s="296" customFormat="1" ht="16.5" customHeight="1">
      <c r="A68" s="238" t="s">
        <v>279</v>
      </c>
      <c r="B68" s="239" t="s">
        <v>267</v>
      </c>
      <c r="C68" s="239" t="s">
        <v>277</v>
      </c>
      <c r="D68" s="239" t="s">
        <v>268</v>
      </c>
      <c r="E68" s="294" t="s">
        <v>280</v>
      </c>
      <c r="F68" s="91"/>
      <c r="G68" s="91">
        <f>G70</f>
        <v>4160.6</v>
      </c>
      <c r="H68" s="91">
        <f aca="true" t="shared" si="32" ref="H68:O68">H70</f>
        <v>4160.7</v>
      </c>
      <c r="I68" s="91">
        <f t="shared" si="32"/>
        <v>0</v>
      </c>
      <c r="J68" s="91">
        <f t="shared" si="32"/>
        <v>2876.8</v>
      </c>
      <c r="K68" s="91">
        <f t="shared" si="32"/>
        <v>2876.8</v>
      </c>
      <c r="L68" s="91">
        <f t="shared" si="32"/>
        <v>0</v>
      </c>
      <c r="M68" s="91">
        <f t="shared" si="32"/>
        <v>2227.2</v>
      </c>
      <c r="N68" s="91">
        <f t="shared" si="32"/>
        <v>2227.2</v>
      </c>
      <c r="O68" s="91">
        <f t="shared" si="32"/>
        <v>0</v>
      </c>
      <c r="P68" s="91"/>
      <c r="Q68" s="91"/>
      <c r="R68" s="91"/>
      <c r="S68" s="91">
        <f aca="true" t="shared" si="33" ref="S68:X68">S70</f>
        <v>2449.9</v>
      </c>
      <c r="T68" s="91">
        <f t="shared" si="33"/>
        <v>2449.9</v>
      </c>
      <c r="U68" s="91">
        <f t="shared" si="33"/>
        <v>0</v>
      </c>
      <c r="V68" s="91">
        <f t="shared" si="33"/>
        <v>2486.65</v>
      </c>
      <c r="W68" s="91">
        <f t="shared" si="33"/>
        <v>2486.65</v>
      </c>
      <c r="X68" s="91">
        <f t="shared" si="33"/>
        <v>0</v>
      </c>
      <c r="Y68" s="295"/>
    </row>
    <row r="69" spans="1:25" s="247" customFormat="1" ht="12.75" customHeight="1">
      <c r="A69" s="292"/>
      <c r="B69" s="170"/>
      <c r="C69" s="170"/>
      <c r="D69" s="89"/>
      <c r="E69" s="293" t="s">
        <v>273</v>
      </c>
      <c r="F69" s="89"/>
      <c r="G69" s="89"/>
      <c r="H69" s="89"/>
      <c r="I69" s="89"/>
      <c r="J69" s="89"/>
      <c r="K69" s="89"/>
      <c r="L69" s="8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20"/>
    </row>
    <row r="70" spans="1:25" s="247" customFormat="1" ht="24" customHeight="1">
      <c r="A70" s="221" t="s">
        <v>281</v>
      </c>
      <c r="B70" s="222" t="s">
        <v>267</v>
      </c>
      <c r="C70" s="222" t="s">
        <v>277</v>
      </c>
      <c r="D70" s="222" t="s">
        <v>271</v>
      </c>
      <c r="E70" s="293" t="s">
        <v>282</v>
      </c>
      <c r="F70" s="89"/>
      <c r="G70" s="92">
        <f>G72</f>
        <v>4160.6</v>
      </c>
      <c r="H70" s="92">
        <v>4160.7</v>
      </c>
      <c r="I70" s="92">
        <f aca="true" t="shared" si="34" ref="I70:O70">I72</f>
        <v>0</v>
      </c>
      <c r="J70" s="92">
        <f t="shared" si="34"/>
        <v>2876.8</v>
      </c>
      <c r="K70" s="92">
        <f t="shared" si="34"/>
        <v>2876.8</v>
      </c>
      <c r="L70" s="92">
        <f t="shared" si="34"/>
        <v>0</v>
      </c>
      <c r="M70" s="92">
        <f t="shared" si="34"/>
        <v>2227.2</v>
      </c>
      <c r="N70" s="92">
        <f t="shared" si="34"/>
        <v>2227.2</v>
      </c>
      <c r="O70" s="92">
        <f t="shared" si="34"/>
        <v>0</v>
      </c>
      <c r="P70" s="179"/>
      <c r="Q70" s="179"/>
      <c r="R70" s="179"/>
      <c r="S70" s="92">
        <f aca="true" t="shared" si="35" ref="S70:X70">S72</f>
        <v>2449.9</v>
      </c>
      <c r="T70" s="92">
        <f t="shared" si="35"/>
        <v>2449.9</v>
      </c>
      <c r="U70" s="92">
        <f t="shared" si="35"/>
        <v>0</v>
      </c>
      <c r="V70" s="92">
        <f t="shared" si="35"/>
        <v>2486.65</v>
      </c>
      <c r="W70" s="92">
        <f t="shared" si="35"/>
        <v>2486.65</v>
      </c>
      <c r="X70" s="92">
        <f t="shared" si="35"/>
        <v>0</v>
      </c>
      <c r="Y70" s="220"/>
    </row>
    <row r="71" spans="1:25" s="247" customFormat="1" ht="12.75" customHeight="1">
      <c r="A71" s="292"/>
      <c r="B71" s="170"/>
      <c r="C71" s="170"/>
      <c r="D71" s="89"/>
      <c r="E71" s="293" t="s">
        <v>77</v>
      </c>
      <c r="F71" s="89"/>
      <c r="G71" s="89"/>
      <c r="H71" s="89"/>
      <c r="I71" s="89"/>
      <c r="J71" s="89"/>
      <c r="K71" s="89"/>
      <c r="L71" s="8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20"/>
    </row>
    <row r="72" spans="1:25" s="219" customFormat="1" ht="46.5" customHeight="1">
      <c r="A72" s="299"/>
      <c r="B72" s="268"/>
      <c r="C72" s="268"/>
      <c r="D72" s="300"/>
      <c r="E72" s="294" t="s">
        <v>752</v>
      </c>
      <c r="F72" s="90"/>
      <c r="G72" s="90">
        <f aca="true" t="shared" si="36" ref="G72:O72">SUM(G73:G77)</f>
        <v>4160.6</v>
      </c>
      <c r="H72" s="90">
        <f t="shared" si="36"/>
        <v>4160.6</v>
      </c>
      <c r="I72" s="90">
        <f t="shared" si="36"/>
        <v>0</v>
      </c>
      <c r="J72" s="90">
        <f t="shared" si="36"/>
        <v>2876.8</v>
      </c>
      <c r="K72" s="90">
        <f t="shared" si="36"/>
        <v>2876.8</v>
      </c>
      <c r="L72" s="90">
        <f t="shared" si="36"/>
        <v>0</v>
      </c>
      <c r="M72" s="90">
        <f t="shared" si="36"/>
        <v>2227.2</v>
      </c>
      <c r="N72" s="90">
        <f t="shared" si="36"/>
        <v>2227.2</v>
      </c>
      <c r="O72" s="90">
        <f t="shared" si="36"/>
        <v>0</v>
      </c>
      <c r="P72" s="90"/>
      <c r="Q72" s="90"/>
      <c r="R72" s="90"/>
      <c r="S72" s="90">
        <f aca="true" t="shared" si="37" ref="S72:X72">SUM(S73:S77)</f>
        <v>2449.9</v>
      </c>
      <c r="T72" s="90">
        <f t="shared" si="37"/>
        <v>2449.9</v>
      </c>
      <c r="U72" s="90">
        <f t="shared" si="37"/>
        <v>0</v>
      </c>
      <c r="V72" s="90">
        <f t="shared" si="37"/>
        <v>2486.65</v>
      </c>
      <c r="W72" s="90">
        <f t="shared" si="37"/>
        <v>2486.65</v>
      </c>
      <c r="X72" s="90">
        <f t="shared" si="37"/>
        <v>0</v>
      </c>
      <c r="Y72" s="217"/>
    </row>
    <row r="73" spans="1:25" s="247" customFormat="1" ht="12.75" customHeight="1">
      <c r="A73" s="292"/>
      <c r="B73" s="170"/>
      <c r="C73" s="170"/>
      <c r="D73" s="89"/>
      <c r="E73" s="293" t="s">
        <v>456</v>
      </c>
      <c r="F73" s="222" t="s">
        <v>455</v>
      </c>
      <c r="G73" s="178">
        <f>H73+I73</f>
        <v>3270.8</v>
      </c>
      <c r="H73" s="178">
        <v>3270.8</v>
      </c>
      <c r="I73" s="178">
        <v>0</v>
      </c>
      <c r="J73" s="178">
        <f>K73+L73</f>
        <v>2396.8</v>
      </c>
      <c r="K73" s="178">
        <v>2396.8</v>
      </c>
      <c r="L73" s="178">
        <v>0</v>
      </c>
      <c r="M73" s="182">
        <f>N73+O73</f>
        <v>2227.2</v>
      </c>
      <c r="N73" s="182">
        <f>'[3]բյուջե 2023-ծախս'!$J$5/1000</f>
        <v>2227.2</v>
      </c>
      <c r="O73" s="182">
        <v>0</v>
      </c>
      <c r="P73" s="179"/>
      <c r="Q73" s="179"/>
      <c r="R73" s="179"/>
      <c r="S73" s="182">
        <f>T73+U73</f>
        <v>2449.9</v>
      </c>
      <c r="T73" s="182">
        <v>2449.9</v>
      </c>
      <c r="U73" s="182">
        <v>0</v>
      </c>
      <c r="V73" s="182">
        <f>W73+X73</f>
        <v>2486.65</v>
      </c>
      <c r="W73" s="182">
        <f>2!T74</f>
        <v>2486.65</v>
      </c>
      <c r="X73" s="182">
        <v>0</v>
      </c>
      <c r="Y73" s="220"/>
    </row>
    <row r="74" spans="1:25" s="247" customFormat="1" ht="12.75" customHeight="1">
      <c r="A74" s="292"/>
      <c r="B74" s="170"/>
      <c r="C74" s="170"/>
      <c r="D74" s="89"/>
      <c r="E74" s="293" t="s">
        <v>464</v>
      </c>
      <c r="F74" s="222" t="s">
        <v>463</v>
      </c>
      <c r="G74" s="178">
        <f>H74+I74</f>
        <v>388.7</v>
      </c>
      <c r="H74" s="178">
        <v>388.7</v>
      </c>
      <c r="I74" s="178">
        <v>0</v>
      </c>
      <c r="J74" s="178">
        <f>K74+L74</f>
        <v>0</v>
      </c>
      <c r="K74" s="178">
        <v>0</v>
      </c>
      <c r="L74" s="178">
        <v>0</v>
      </c>
      <c r="M74" s="182">
        <f>N74+O74</f>
        <v>0</v>
      </c>
      <c r="N74" s="182">
        <v>0</v>
      </c>
      <c r="O74" s="182">
        <v>0</v>
      </c>
      <c r="P74" s="179"/>
      <c r="Q74" s="179"/>
      <c r="R74" s="179"/>
      <c r="S74" s="182">
        <f>T74+U74</f>
        <v>0</v>
      </c>
      <c r="T74" s="182">
        <v>0</v>
      </c>
      <c r="U74" s="182">
        <v>0</v>
      </c>
      <c r="V74" s="182">
        <f>W74+X74</f>
        <v>0</v>
      </c>
      <c r="W74" s="182">
        <v>0</v>
      </c>
      <c r="X74" s="182">
        <v>0</v>
      </c>
      <c r="Y74" s="220"/>
    </row>
    <row r="75" spans="1:25" s="247" customFormat="1" ht="12.75" customHeight="1">
      <c r="A75" s="292"/>
      <c r="B75" s="170"/>
      <c r="C75" s="170"/>
      <c r="D75" s="89"/>
      <c r="E75" s="293" t="s">
        <v>878</v>
      </c>
      <c r="F75" s="222">
        <v>4217</v>
      </c>
      <c r="G75" s="178">
        <f>H75+I75</f>
        <v>480</v>
      </c>
      <c r="H75" s="178">
        <v>480</v>
      </c>
      <c r="I75" s="178">
        <v>0</v>
      </c>
      <c r="J75" s="178">
        <f>K75+L75</f>
        <v>480</v>
      </c>
      <c r="K75" s="178">
        <v>480</v>
      </c>
      <c r="L75" s="178">
        <v>0</v>
      </c>
      <c r="M75" s="182">
        <f>N75+O75</f>
        <v>0</v>
      </c>
      <c r="N75" s="182">
        <v>0</v>
      </c>
      <c r="O75" s="182">
        <v>0</v>
      </c>
      <c r="P75" s="179"/>
      <c r="Q75" s="179"/>
      <c r="R75" s="179"/>
      <c r="S75" s="182">
        <f>T75+U75</f>
        <v>0</v>
      </c>
      <c r="T75" s="182">
        <v>0</v>
      </c>
      <c r="U75" s="182">
        <v>0</v>
      </c>
      <c r="V75" s="182">
        <f>W75+X75</f>
        <v>0</v>
      </c>
      <c r="W75" s="182">
        <v>0</v>
      </c>
      <c r="X75" s="182">
        <v>0</v>
      </c>
      <c r="Y75" s="220"/>
    </row>
    <row r="76" spans="1:25" s="247" customFormat="1" ht="12.75" customHeight="1">
      <c r="A76" s="292"/>
      <c r="B76" s="170"/>
      <c r="C76" s="170"/>
      <c r="D76" s="89"/>
      <c r="E76" s="293" t="s">
        <v>19</v>
      </c>
      <c r="F76" s="222">
        <v>4241</v>
      </c>
      <c r="G76" s="178">
        <f>H76+I76</f>
        <v>1.1</v>
      </c>
      <c r="H76" s="178">
        <v>1.1</v>
      </c>
      <c r="I76" s="178">
        <v>0</v>
      </c>
      <c r="J76" s="178">
        <f>K76+L76</f>
        <v>0</v>
      </c>
      <c r="K76" s="178">
        <v>0</v>
      </c>
      <c r="L76" s="178">
        <v>0</v>
      </c>
      <c r="M76" s="182">
        <f>N76+O76</f>
        <v>0</v>
      </c>
      <c r="N76" s="182">
        <v>0</v>
      </c>
      <c r="O76" s="182">
        <v>0</v>
      </c>
      <c r="P76" s="179"/>
      <c r="Q76" s="179"/>
      <c r="R76" s="179"/>
      <c r="S76" s="182">
        <f>T76+U76</f>
        <v>0</v>
      </c>
      <c r="T76" s="182">
        <v>0</v>
      </c>
      <c r="U76" s="182">
        <v>0</v>
      </c>
      <c r="V76" s="182">
        <f>W76+X76</f>
        <v>0</v>
      </c>
      <c r="W76" s="182">
        <v>0</v>
      </c>
      <c r="X76" s="182">
        <v>0</v>
      </c>
      <c r="Y76" s="220"/>
    </row>
    <row r="77" spans="1:25" s="247" customFormat="1" ht="12.75" customHeight="1">
      <c r="A77" s="292"/>
      <c r="B77" s="170"/>
      <c r="C77" s="170"/>
      <c r="D77" s="89"/>
      <c r="E77" s="293" t="s">
        <v>20</v>
      </c>
      <c r="F77" s="222">
        <v>4261</v>
      </c>
      <c r="G77" s="178">
        <f>H77+I77</f>
        <v>20</v>
      </c>
      <c r="H77" s="178">
        <v>20</v>
      </c>
      <c r="I77" s="178">
        <v>0</v>
      </c>
      <c r="J77" s="178">
        <f>K77+L77</f>
        <v>0</v>
      </c>
      <c r="K77" s="178">
        <v>0</v>
      </c>
      <c r="L77" s="178">
        <v>0</v>
      </c>
      <c r="M77" s="182">
        <f>N77+O77</f>
        <v>0</v>
      </c>
      <c r="N77" s="182">
        <v>0</v>
      </c>
      <c r="O77" s="182">
        <v>0</v>
      </c>
      <c r="P77" s="179"/>
      <c r="Q77" s="179"/>
      <c r="R77" s="179"/>
      <c r="S77" s="182">
        <f>T77+U77</f>
        <v>0</v>
      </c>
      <c r="T77" s="182">
        <v>0</v>
      </c>
      <c r="U77" s="182">
        <v>0</v>
      </c>
      <c r="V77" s="182">
        <f>W77+X77</f>
        <v>0</v>
      </c>
      <c r="W77" s="182">
        <v>0</v>
      </c>
      <c r="X77" s="182">
        <v>0</v>
      </c>
      <c r="Y77" s="220"/>
    </row>
    <row r="78" spans="1:25" s="219" customFormat="1" ht="35.25" customHeight="1">
      <c r="A78" s="215" t="s">
        <v>283</v>
      </c>
      <c r="B78" s="107" t="s">
        <v>267</v>
      </c>
      <c r="C78" s="107" t="s">
        <v>284</v>
      </c>
      <c r="D78" s="107" t="s">
        <v>268</v>
      </c>
      <c r="E78" s="294" t="s">
        <v>285</v>
      </c>
      <c r="F78" s="91"/>
      <c r="G78" s="91">
        <f>G80</f>
        <v>0</v>
      </c>
      <c r="H78" s="91">
        <f aca="true" t="shared" si="38" ref="H78:O78">H80</f>
        <v>0</v>
      </c>
      <c r="I78" s="91">
        <f t="shared" si="38"/>
        <v>0</v>
      </c>
      <c r="J78" s="91">
        <f t="shared" si="38"/>
        <v>0</v>
      </c>
      <c r="K78" s="91">
        <f t="shared" si="38"/>
        <v>0</v>
      </c>
      <c r="L78" s="91">
        <f t="shared" si="38"/>
        <v>0</v>
      </c>
      <c r="M78" s="91">
        <f t="shared" si="38"/>
        <v>0</v>
      </c>
      <c r="N78" s="91">
        <f t="shared" si="38"/>
        <v>0</v>
      </c>
      <c r="O78" s="91">
        <f t="shared" si="38"/>
        <v>0</v>
      </c>
      <c r="P78" s="91"/>
      <c r="Q78" s="91"/>
      <c r="R78" s="91"/>
      <c r="S78" s="91">
        <f aca="true" t="shared" si="39" ref="S78:X78">S80</f>
        <v>0</v>
      </c>
      <c r="T78" s="91">
        <f t="shared" si="39"/>
        <v>0</v>
      </c>
      <c r="U78" s="91">
        <f t="shared" si="39"/>
        <v>0</v>
      </c>
      <c r="V78" s="91">
        <f t="shared" si="39"/>
        <v>0</v>
      </c>
      <c r="W78" s="91">
        <f t="shared" si="39"/>
        <v>0</v>
      </c>
      <c r="X78" s="91">
        <f t="shared" si="39"/>
        <v>0</v>
      </c>
      <c r="Y78" s="217"/>
    </row>
    <row r="79" spans="1:25" s="247" customFormat="1" ht="12.75" customHeight="1">
      <c r="A79" s="292"/>
      <c r="B79" s="170"/>
      <c r="C79" s="170"/>
      <c r="D79" s="89"/>
      <c r="E79" s="293" t="s">
        <v>273</v>
      </c>
      <c r="F79" s="89"/>
      <c r="G79" s="89"/>
      <c r="H79" s="89"/>
      <c r="I79" s="89"/>
      <c r="J79" s="89"/>
      <c r="K79" s="89"/>
      <c r="L79" s="8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20"/>
    </row>
    <row r="80" spans="1:25" s="219" customFormat="1" ht="29.25" customHeight="1">
      <c r="A80" s="215" t="s">
        <v>286</v>
      </c>
      <c r="B80" s="107" t="s">
        <v>267</v>
      </c>
      <c r="C80" s="107" t="s">
        <v>284</v>
      </c>
      <c r="D80" s="107" t="s">
        <v>271</v>
      </c>
      <c r="E80" s="302" t="s">
        <v>285</v>
      </c>
      <c r="F80" s="300"/>
      <c r="G80" s="300">
        <f aca="true" t="shared" si="40" ref="G80:L80">G82+G84+G86</f>
        <v>0</v>
      </c>
      <c r="H80" s="300">
        <f t="shared" si="40"/>
        <v>0</v>
      </c>
      <c r="I80" s="300">
        <f t="shared" si="40"/>
        <v>0</v>
      </c>
      <c r="J80" s="300">
        <f t="shared" si="40"/>
        <v>0</v>
      </c>
      <c r="K80" s="300">
        <f t="shared" si="40"/>
        <v>0</v>
      </c>
      <c r="L80" s="300">
        <f t="shared" si="40"/>
        <v>0</v>
      </c>
      <c r="M80" s="182">
        <f>N80+O80</f>
        <v>0</v>
      </c>
      <c r="N80" s="182">
        <v>0</v>
      </c>
      <c r="O80" s="182">
        <v>0</v>
      </c>
      <c r="P80" s="179"/>
      <c r="Q80" s="179"/>
      <c r="R80" s="179"/>
      <c r="S80" s="182">
        <f>T80+U80</f>
        <v>0</v>
      </c>
      <c r="T80" s="182">
        <v>0</v>
      </c>
      <c r="U80" s="182">
        <v>0</v>
      </c>
      <c r="V80" s="182">
        <f>W80+X80</f>
        <v>0</v>
      </c>
      <c r="W80" s="182">
        <v>0</v>
      </c>
      <c r="X80" s="182">
        <v>0</v>
      </c>
      <c r="Y80" s="217"/>
    </row>
    <row r="81" spans="1:25" s="247" customFormat="1" ht="12.75" customHeight="1">
      <c r="A81" s="292"/>
      <c r="B81" s="170"/>
      <c r="C81" s="170"/>
      <c r="D81" s="89"/>
      <c r="E81" s="293" t="s">
        <v>77</v>
      </c>
      <c r="F81" s="89"/>
      <c r="G81" s="89"/>
      <c r="H81" s="89"/>
      <c r="I81" s="89"/>
      <c r="J81" s="89"/>
      <c r="K81" s="89"/>
      <c r="L81" s="8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20"/>
    </row>
    <row r="82" spans="1:25" s="247" customFormat="1" ht="15" customHeight="1">
      <c r="A82" s="292"/>
      <c r="B82" s="170"/>
      <c r="C82" s="170"/>
      <c r="D82" s="89"/>
      <c r="E82" s="309" t="s">
        <v>753</v>
      </c>
      <c r="F82" s="310"/>
      <c r="G82" s="310">
        <f aca="true" t="shared" si="41" ref="G82:X82">G83</f>
        <v>0</v>
      </c>
      <c r="H82" s="310">
        <f t="shared" si="41"/>
        <v>0</v>
      </c>
      <c r="I82" s="310">
        <f t="shared" si="41"/>
        <v>0</v>
      </c>
      <c r="J82" s="310">
        <f t="shared" si="41"/>
        <v>0</v>
      </c>
      <c r="K82" s="310">
        <f t="shared" si="41"/>
        <v>0</v>
      </c>
      <c r="L82" s="310">
        <f t="shared" si="41"/>
        <v>0</v>
      </c>
      <c r="M82" s="310">
        <f t="shared" si="41"/>
        <v>0</v>
      </c>
      <c r="N82" s="310">
        <f t="shared" si="41"/>
        <v>0</v>
      </c>
      <c r="O82" s="310">
        <f t="shared" si="41"/>
        <v>0</v>
      </c>
      <c r="P82" s="310"/>
      <c r="Q82" s="310"/>
      <c r="R82" s="310"/>
      <c r="S82" s="310">
        <f t="shared" si="41"/>
        <v>0</v>
      </c>
      <c r="T82" s="310">
        <f t="shared" si="41"/>
        <v>0</v>
      </c>
      <c r="U82" s="310">
        <f t="shared" si="41"/>
        <v>0</v>
      </c>
      <c r="V82" s="310">
        <f t="shared" si="41"/>
        <v>0</v>
      </c>
      <c r="W82" s="310">
        <f t="shared" si="41"/>
        <v>0</v>
      </c>
      <c r="X82" s="310">
        <f t="shared" si="41"/>
        <v>0</v>
      </c>
      <c r="Y82" s="220"/>
    </row>
    <row r="83" spans="1:25" s="219" customFormat="1" ht="12" customHeight="1">
      <c r="A83" s="299"/>
      <c r="B83" s="268"/>
      <c r="C83" s="268"/>
      <c r="D83" s="300"/>
      <c r="E83" s="302" t="s">
        <v>612</v>
      </c>
      <c r="F83" s="107" t="s">
        <v>611</v>
      </c>
      <c r="G83" s="178">
        <f>H83+I83</f>
        <v>0</v>
      </c>
      <c r="H83" s="178">
        <v>0</v>
      </c>
      <c r="I83" s="178">
        <v>0</v>
      </c>
      <c r="J83" s="178">
        <f>K83+L83</f>
        <v>0</v>
      </c>
      <c r="K83" s="178">
        <v>0</v>
      </c>
      <c r="L83" s="178">
        <v>0</v>
      </c>
      <c r="M83" s="182">
        <f>N83+O83</f>
        <v>0</v>
      </c>
      <c r="N83" s="182">
        <v>0</v>
      </c>
      <c r="O83" s="182">
        <v>0</v>
      </c>
      <c r="P83" s="179"/>
      <c r="Q83" s="179"/>
      <c r="R83" s="179"/>
      <c r="S83" s="182">
        <f>T83+U83</f>
        <v>0</v>
      </c>
      <c r="T83" s="182">
        <v>0</v>
      </c>
      <c r="U83" s="182">
        <v>0</v>
      </c>
      <c r="V83" s="182">
        <f>W83+X83</f>
        <v>0</v>
      </c>
      <c r="W83" s="182">
        <v>0</v>
      </c>
      <c r="X83" s="182">
        <v>0</v>
      </c>
      <c r="Y83" s="217"/>
    </row>
    <row r="84" spans="1:25" s="247" customFormat="1" ht="22.5" customHeight="1">
      <c r="A84" s="292"/>
      <c r="B84" s="170"/>
      <c r="C84" s="170"/>
      <c r="D84" s="89"/>
      <c r="E84" s="309" t="s">
        <v>754</v>
      </c>
      <c r="F84" s="310"/>
      <c r="G84" s="310">
        <f aca="true" t="shared" si="42" ref="G84:X84">G85</f>
        <v>0</v>
      </c>
      <c r="H84" s="310">
        <f t="shared" si="42"/>
        <v>0</v>
      </c>
      <c r="I84" s="310">
        <f t="shared" si="42"/>
        <v>0</v>
      </c>
      <c r="J84" s="310">
        <f t="shared" si="42"/>
        <v>0</v>
      </c>
      <c r="K84" s="310">
        <f t="shared" si="42"/>
        <v>0</v>
      </c>
      <c r="L84" s="310">
        <f t="shared" si="42"/>
        <v>0</v>
      </c>
      <c r="M84" s="310">
        <f t="shared" si="42"/>
        <v>0</v>
      </c>
      <c r="N84" s="310">
        <f t="shared" si="42"/>
        <v>0</v>
      </c>
      <c r="O84" s="310">
        <f t="shared" si="42"/>
        <v>0</v>
      </c>
      <c r="P84" s="310"/>
      <c r="Q84" s="310"/>
      <c r="R84" s="310"/>
      <c r="S84" s="310">
        <f t="shared" si="42"/>
        <v>0</v>
      </c>
      <c r="T84" s="310">
        <f t="shared" si="42"/>
        <v>0</v>
      </c>
      <c r="U84" s="310">
        <f t="shared" si="42"/>
        <v>0</v>
      </c>
      <c r="V84" s="310">
        <f t="shared" si="42"/>
        <v>0</v>
      </c>
      <c r="W84" s="310">
        <f t="shared" si="42"/>
        <v>0</v>
      </c>
      <c r="X84" s="310">
        <f t="shared" si="42"/>
        <v>0</v>
      </c>
      <c r="Y84" s="220"/>
    </row>
    <row r="85" spans="1:25" s="219" customFormat="1" ht="12" customHeight="1">
      <c r="A85" s="299"/>
      <c r="B85" s="268"/>
      <c r="C85" s="268"/>
      <c r="D85" s="300"/>
      <c r="E85" s="302" t="s">
        <v>612</v>
      </c>
      <c r="F85" s="107" t="s">
        <v>611</v>
      </c>
      <c r="G85" s="178">
        <f>H85+I85</f>
        <v>0</v>
      </c>
      <c r="H85" s="178">
        <v>0</v>
      </c>
      <c r="I85" s="178">
        <v>0</v>
      </c>
      <c r="J85" s="178">
        <f>K85+L85</f>
        <v>0</v>
      </c>
      <c r="K85" s="178">
        <v>0</v>
      </c>
      <c r="L85" s="178">
        <v>0</v>
      </c>
      <c r="M85" s="182">
        <f>N85+O85</f>
        <v>0</v>
      </c>
      <c r="N85" s="182">
        <v>0</v>
      </c>
      <c r="O85" s="182">
        <v>0</v>
      </c>
      <c r="P85" s="179"/>
      <c r="Q85" s="179"/>
      <c r="R85" s="179"/>
      <c r="S85" s="182">
        <f>T85+U85</f>
        <v>0</v>
      </c>
      <c r="T85" s="182">
        <v>0</v>
      </c>
      <c r="U85" s="182">
        <v>0</v>
      </c>
      <c r="V85" s="182">
        <f>W85+X85</f>
        <v>0</v>
      </c>
      <c r="W85" s="182">
        <v>0</v>
      </c>
      <c r="X85" s="182">
        <v>0</v>
      </c>
      <c r="Y85" s="217"/>
    </row>
    <row r="86" spans="1:25" s="247" customFormat="1" ht="23.25" customHeight="1">
      <c r="A86" s="292"/>
      <c r="B86" s="170"/>
      <c r="C86" s="170"/>
      <c r="D86" s="89"/>
      <c r="E86" s="309" t="s">
        <v>755</v>
      </c>
      <c r="F86" s="310"/>
      <c r="G86" s="310">
        <f aca="true" t="shared" si="43" ref="G86:X86">G87</f>
        <v>0</v>
      </c>
      <c r="H86" s="310">
        <f t="shared" si="43"/>
        <v>0</v>
      </c>
      <c r="I86" s="310">
        <f t="shared" si="43"/>
        <v>0</v>
      </c>
      <c r="J86" s="310">
        <f t="shared" si="43"/>
        <v>0</v>
      </c>
      <c r="K86" s="310">
        <f t="shared" si="43"/>
        <v>0</v>
      </c>
      <c r="L86" s="310">
        <f t="shared" si="43"/>
        <v>0</v>
      </c>
      <c r="M86" s="310">
        <f t="shared" si="43"/>
        <v>0</v>
      </c>
      <c r="N86" s="310">
        <f t="shared" si="43"/>
        <v>0</v>
      </c>
      <c r="O86" s="310">
        <f t="shared" si="43"/>
        <v>0</v>
      </c>
      <c r="P86" s="310"/>
      <c r="Q86" s="310"/>
      <c r="R86" s="310"/>
      <c r="S86" s="310">
        <f t="shared" si="43"/>
        <v>0</v>
      </c>
      <c r="T86" s="310">
        <f t="shared" si="43"/>
        <v>0</v>
      </c>
      <c r="U86" s="310">
        <f t="shared" si="43"/>
        <v>0</v>
      </c>
      <c r="V86" s="310">
        <f t="shared" si="43"/>
        <v>0</v>
      </c>
      <c r="W86" s="310">
        <f t="shared" si="43"/>
        <v>0</v>
      </c>
      <c r="X86" s="310">
        <f t="shared" si="43"/>
        <v>0</v>
      </c>
      <c r="Y86" s="220"/>
    </row>
    <row r="87" spans="1:25" s="219" customFormat="1" ht="15" customHeight="1">
      <c r="A87" s="299"/>
      <c r="B87" s="268"/>
      <c r="C87" s="268"/>
      <c r="D87" s="300"/>
      <c r="E87" s="302" t="s">
        <v>612</v>
      </c>
      <c r="F87" s="107" t="s">
        <v>611</v>
      </c>
      <c r="G87" s="178">
        <f>H87+I87</f>
        <v>0</v>
      </c>
      <c r="H87" s="178">
        <v>0</v>
      </c>
      <c r="I87" s="178">
        <v>0</v>
      </c>
      <c r="J87" s="178">
        <f>K87+L87</f>
        <v>0</v>
      </c>
      <c r="K87" s="178">
        <v>0</v>
      </c>
      <c r="L87" s="178">
        <v>0</v>
      </c>
      <c r="M87" s="182">
        <f>N87+O87</f>
        <v>0</v>
      </c>
      <c r="N87" s="182">
        <v>0</v>
      </c>
      <c r="O87" s="182">
        <v>0</v>
      </c>
      <c r="P87" s="179"/>
      <c r="Q87" s="179"/>
      <c r="R87" s="179"/>
      <c r="S87" s="182">
        <f>T87+U87</f>
        <v>0</v>
      </c>
      <c r="T87" s="182">
        <v>0</v>
      </c>
      <c r="U87" s="182">
        <v>0</v>
      </c>
      <c r="V87" s="182">
        <f>W87+X87</f>
        <v>0</v>
      </c>
      <c r="W87" s="182">
        <v>0</v>
      </c>
      <c r="X87" s="182">
        <v>0</v>
      </c>
      <c r="Y87" s="217"/>
    </row>
    <row r="88" spans="1:25" s="247" customFormat="1" ht="24.75" customHeight="1">
      <c r="A88" s="221" t="s">
        <v>287</v>
      </c>
      <c r="B88" s="222" t="s">
        <v>267</v>
      </c>
      <c r="C88" s="222" t="s">
        <v>288</v>
      </c>
      <c r="D88" s="222" t="s">
        <v>268</v>
      </c>
      <c r="E88" s="309" t="s">
        <v>289</v>
      </c>
      <c r="F88" s="311"/>
      <c r="G88" s="311">
        <f>G90+G97</f>
        <v>34259.4</v>
      </c>
      <c r="H88" s="311">
        <f aca="true" t="shared" si="44" ref="H88:O88">H90+H97</f>
        <v>4486.5</v>
      </c>
      <c r="I88" s="311">
        <f t="shared" si="44"/>
        <v>29772.9</v>
      </c>
      <c r="J88" s="311">
        <f t="shared" si="44"/>
        <v>7000</v>
      </c>
      <c r="K88" s="311">
        <f t="shared" si="44"/>
        <v>5000</v>
      </c>
      <c r="L88" s="311">
        <f t="shared" si="44"/>
        <v>2000</v>
      </c>
      <c r="M88" s="311">
        <f t="shared" si="44"/>
        <v>104550</v>
      </c>
      <c r="N88" s="311">
        <f t="shared" si="44"/>
        <v>4550</v>
      </c>
      <c r="O88" s="311">
        <f t="shared" si="44"/>
        <v>100000</v>
      </c>
      <c r="P88" s="311"/>
      <c r="Q88" s="311"/>
      <c r="R88" s="311"/>
      <c r="S88" s="311">
        <f aca="true" t="shared" si="45" ref="S88:X88">S90+S97</f>
        <v>4550</v>
      </c>
      <c r="T88" s="311">
        <f t="shared" si="45"/>
        <v>4550</v>
      </c>
      <c r="U88" s="311">
        <f t="shared" si="45"/>
        <v>0</v>
      </c>
      <c r="V88" s="311">
        <f t="shared" si="45"/>
        <v>5232.5</v>
      </c>
      <c r="W88" s="311">
        <f t="shared" si="45"/>
        <v>5232.5</v>
      </c>
      <c r="X88" s="311">
        <f t="shared" si="45"/>
        <v>0</v>
      </c>
      <c r="Y88" s="220"/>
    </row>
    <row r="89" spans="1:25" s="247" customFormat="1" ht="12.75" customHeight="1">
      <c r="A89" s="292"/>
      <c r="B89" s="170"/>
      <c r="C89" s="170"/>
      <c r="D89" s="89"/>
      <c r="E89" s="293" t="s">
        <v>273</v>
      </c>
      <c r="F89" s="89"/>
      <c r="G89" s="89"/>
      <c r="H89" s="89"/>
      <c r="I89" s="89"/>
      <c r="J89" s="89"/>
      <c r="K89" s="89"/>
      <c r="L89" s="8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20"/>
    </row>
    <row r="90" spans="1:25" s="219" customFormat="1" ht="24.75" customHeight="1">
      <c r="A90" s="215" t="s">
        <v>290</v>
      </c>
      <c r="B90" s="107" t="s">
        <v>267</v>
      </c>
      <c r="C90" s="107" t="s">
        <v>288</v>
      </c>
      <c r="D90" s="107" t="s">
        <v>271</v>
      </c>
      <c r="E90" s="302" t="s">
        <v>289</v>
      </c>
      <c r="F90" s="300"/>
      <c r="G90" s="178">
        <f>G92+G94</f>
        <v>1596.5</v>
      </c>
      <c r="H90" s="178">
        <f>H92+H94</f>
        <v>1596.5</v>
      </c>
      <c r="I90" s="178">
        <f aca="true" t="shared" si="46" ref="I90:N90">I92+I94</f>
        <v>0</v>
      </c>
      <c r="J90" s="178">
        <f t="shared" si="46"/>
        <v>2000</v>
      </c>
      <c r="K90" s="178">
        <f t="shared" si="46"/>
        <v>2000</v>
      </c>
      <c r="L90" s="178">
        <f t="shared" si="46"/>
        <v>0</v>
      </c>
      <c r="M90" s="178">
        <f t="shared" si="46"/>
        <v>1550</v>
      </c>
      <c r="N90" s="178">
        <f t="shared" si="46"/>
        <v>1550</v>
      </c>
      <c r="O90" s="182">
        <v>0</v>
      </c>
      <c r="P90" s="179"/>
      <c r="Q90" s="179"/>
      <c r="R90" s="179"/>
      <c r="S90" s="178">
        <f>S92+S94</f>
        <v>1550</v>
      </c>
      <c r="T90" s="178">
        <f>T92+T94</f>
        <v>1550</v>
      </c>
      <c r="U90" s="182">
        <v>0</v>
      </c>
      <c r="V90" s="178">
        <f>V92+V94</f>
        <v>1782.5</v>
      </c>
      <c r="W90" s="178">
        <f>W92+W94</f>
        <v>1782.5</v>
      </c>
      <c r="X90" s="182">
        <v>0</v>
      </c>
      <c r="Y90" s="217"/>
    </row>
    <row r="91" spans="1:25" s="247" customFormat="1" ht="12" customHeight="1">
      <c r="A91" s="292"/>
      <c r="B91" s="170"/>
      <c r="C91" s="170"/>
      <c r="D91" s="89"/>
      <c r="E91" s="293" t="s">
        <v>77</v>
      </c>
      <c r="F91" s="89"/>
      <c r="G91" s="89"/>
      <c r="H91" s="89"/>
      <c r="I91" s="89"/>
      <c r="J91" s="89"/>
      <c r="K91" s="89"/>
      <c r="L91" s="8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20"/>
    </row>
    <row r="92" spans="1:25" s="247" customFormat="1" ht="40.5" customHeight="1">
      <c r="A92" s="292"/>
      <c r="B92" s="170"/>
      <c r="C92" s="170"/>
      <c r="D92" s="89"/>
      <c r="E92" s="309" t="s">
        <v>756</v>
      </c>
      <c r="F92" s="310"/>
      <c r="G92" s="310">
        <f aca="true" t="shared" si="47" ref="G92:X92">G93</f>
        <v>0</v>
      </c>
      <c r="H92" s="310">
        <f t="shared" si="47"/>
        <v>0</v>
      </c>
      <c r="I92" s="310">
        <f t="shared" si="47"/>
        <v>0</v>
      </c>
      <c r="J92" s="310">
        <f t="shared" si="47"/>
        <v>0</v>
      </c>
      <c r="K92" s="310">
        <f t="shared" si="47"/>
        <v>0</v>
      </c>
      <c r="L92" s="310">
        <f t="shared" si="47"/>
        <v>0</v>
      </c>
      <c r="M92" s="310">
        <f t="shared" si="47"/>
        <v>0</v>
      </c>
      <c r="N92" s="310">
        <f t="shared" si="47"/>
        <v>0</v>
      </c>
      <c r="O92" s="310">
        <f t="shared" si="47"/>
        <v>0</v>
      </c>
      <c r="P92" s="310"/>
      <c r="Q92" s="310"/>
      <c r="R92" s="310"/>
      <c r="S92" s="310">
        <f t="shared" si="47"/>
        <v>0</v>
      </c>
      <c r="T92" s="310">
        <f t="shared" si="47"/>
        <v>0</v>
      </c>
      <c r="U92" s="310">
        <f t="shared" si="47"/>
        <v>0</v>
      </c>
      <c r="V92" s="310">
        <f t="shared" si="47"/>
        <v>0</v>
      </c>
      <c r="W92" s="310">
        <f t="shared" si="47"/>
        <v>0</v>
      </c>
      <c r="X92" s="310">
        <f t="shared" si="47"/>
        <v>0</v>
      </c>
      <c r="Y92" s="220"/>
    </row>
    <row r="93" spans="1:25" s="219" customFormat="1" ht="15" customHeight="1">
      <c r="A93" s="299"/>
      <c r="B93" s="268"/>
      <c r="C93" s="268"/>
      <c r="D93" s="300"/>
      <c r="E93" s="302" t="s">
        <v>574</v>
      </c>
      <c r="F93" s="107" t="s">
        <v>575</v>
      </c>
      <c r="G93" s="178">
        <f>H93+I93</f>
        <v>0</v>
      </c>
      <c r="H93" s="178">
        <v>0</v>
      </c>
      <c r="I93" s="178">
        <v>0</v>
      </c>
      <c r="J93" s="178">
        <f>K93+L93</f>
        <v>0</v>
      </c>
      <c r="K93" s="178">
        <v>0</v>
      </c>
      <c r="L93" s="178">
        <v>0</v>
      </c>
      <c r="M93" s="182">
        <f>N93+O93</f>
        <v>0</v>
      </c>
      <c r="N93" s="182">
        <v>0</v>
      </c>
      <c r="O93" s="182">
        <v>0</v>
      </c>
      <c r="P93" s="179"/>
      <c r="Q93" s="179"/>
      <c r="R93" s="179"/>
      <c r="S93" s="182">
        <f>T93+U93</f>
        <v>0</v>
      </c>
      <c r="T93" s="182">
        <v>0</v>
      </c>
      <c r="U93" s="182">
        <v>0</v>
      </c>
      <c r="V93" s="182">
        <f>W93+X93</f>
        <v>0</v>
      </c>
      <c r="W93" s="182">
        <v>0</v>
      </c>
      <c r="X93" s="182">
        <v>0</v>
      </c>
      <c r="Y93" s="217"/>
    </row>
    <row r="94" spans="1:25" s="247" customFormat="1" ht="36.75" customHeight="1">
      <c r="A94" s="292"/>
      <c r="B94" s="170"/>
      <c r="C94" s="170"/>
      <c r="D94" s="89"/>
      <c r="E94" s="309" t="s">
        <v>757</v>
      </c>
      <c r="F94" s="310"/>
      <c r="G94" s="310">
        <f aca="true" t="shared" si="48" ref="G94:O94">G95+G96</f>
        <v>1596.5</v>
      </c>
      <c r="H94" s="310">
        <f t="shared" si="48"/>
        <v>1596.5</v>
      </c>
      <c r="I94" s="310">
        <f t="shared" si="48"/>
        <v>0</v>
      </c>
      <c r="J94" s="310">
        <f t="shared" si="48"/>
        <v>2000</v>
      </c>
      <c r="K94" s="310">
        <f t="shared" si="48"/>
        <v>2000</v>
      </c>
      <c r="L94" s="310">
        <f t="shared" si="48"/>
        <v>0</v>
      </c>
      <c r="M94" s="310">
        <f t="shared" si="48"/>
        <v>1550</v>
      </c>
      <c r="N94" s="310">
        <f t="shared" si="48"/>
        <v>1550</v>
      </c>
      <c r="O94" s="310">
        <f t="shared" si="48"/>
        <v>0</v>
      </c>
      <c r="P94" s="310"/>
      <c r="Q94" s="310"/>
      <c r="R94" s="310"/>
      <c r="S94" s="310">
        <f aca="true" t="shared" si="49" ref="S94:X94">S95+S96</f>
        <v>1550</v>
      </c>
      <c r="T94" s="310">
        <f t="shared" si="49"/>
        <v>1550</v>
      </c>
      <c r="U94" s="310">
        <f t="shared" si="49"/>
        <v>0</v>
      </c>
      <c r="V94" s="310">
        <f t="shared" si="49"/>
        <v>1782.5</v>
      </c>
      <c r="W94" s="310">
        <f t="shared" si="49"/>
        <v>1782.5</v>
      </c>
      <c r="X94" s="310">
        <f t="shared" si="49"/>
        <v>0</v>
      </c>
      <c r="Y94" s="220"/>
    </row>
    <row r="95" spans="1:25" s="219" customFormat="1" ht="13.5" customHeight="1">
      <c r="A95" s="299"/>
      <c r="B95" s="268"/>
      <c r="C95" s="268"/>
      <c r="D95" s="300"/>
      <c r="E95" s="302" t="s">
        <v>499</v>
      </c>
      <c r="F95" s="107" t="s">
        <v>498</v>
      </c>
      <c r="G95" s="178">
        <f aca="true" t="shared" si="50" ref="G95:G101">H95+I95</f>
        <v>0</v>
      </c>
      <c r="H95" s="178">
        <v>0</v>
      </c>
      <c r="I95" s="178">
        <v>0</v>
      </c>
      <c r="J95" s="178">
        <f>K95+L95</f>
        <v>0</v>
      </c>
      <c r="K95" s="178">
        <v>0</v>
      </c>
      <c r="L95" s="178">
        <v>0</v>
      </c>
      <c r="M95" s="182">
        <f>N95+O95</f>
        <v>0</v>
      </c>
      <c r="N95" s="182">
        <v>0</v>
      </c>
      <c r="O95" s="182">
        <v>0</v>
      </c>
      <c r="P95" s="179"/>
      <c r="Q95" s="179"/>
      <c r="R95" s="179"/>
      <c r="S95" s="182">
        <f>T95+U95</f>
        <v>0</v>
      </c>
      <c r="T95" s="182">
        <v>0</v>
      </c>
      <c r="U95" s="182">
        <v>0</v>
      </c>
      <c r="V95" s="182">
        <f>W95+X95</f>
        <v>0</v>
      </c>
      <c r="W95" s="182">
        <v>0</v>
      </c>
      <c r="X95" s="182">
        <v>0</v>
      </c>
      <c r="Y95" s="217"/>
    </row>
    <row r="96" spans="1:25" s="219" customFormat="1" ht="13.5" customHeight="1">
      <c r="A96" s="299"/>
      <c r="B96" s="268"/>
      <c r="C96" s="268"/>
      <c r="D96" s="300"/>
      <c r="E96" s="302" t="s">
        <v>574</v>
      </c>
      <c r="F96" s="107" t="s">
        <v>575</v>
      </c>
      <c r="G96" s="178">
        <f t="shared" si="50"/>
        <v>1596.5</v>
      </c>
      <c r="H96" s="178">
        <v>1596.5</v>
      </c>
      <c r="I96" s="178">
        <v>0</v>
      </c>
      <c r="J96" s="178">
        <f>K96+L96</f>
        <v>2000</v>
      </c>
      <c r="K96" s="178">
        <v>2000</v>
      </c>
      <c r="L96" s="178">
        <v>0</v>
      </c>
      <c r="M96" s="182">
        <f>N96+O96</f>
        <v>1550</v>
      </c>
      <c r="N96" s="182">
        <f>'[3]բյուջե 2023-ծախս'!$P$45/1000</f>
        <v>1550</v>
      </c>
      <c r="O96" s="182">
        <v>0</v>
      </c>
      <c r="P96" s="179"/>
      <c r="Q96" s="179"/>
      <c r="R96" s="179"/>
      <c r="S96" s="182">
        <f>T96+U96</f>
        <v>1550</v>
      </c>
      <c r="T96" s="182">
        <f>M96</f>
        <v>1550</v>
      </c>
      <c r="U96" s="182">
        <v>0</v>
      </c>
      <c r="V96" s="182">
        <f>W96+X96</f>
        <v>1782.5</v>
      </c>
      <c r="W96" s="182">
        <f>T96+T96*0.15</f>
        <v>1782.5</v>
      </c>
      <c r="X96" s="182">
        <v>0</v>
      </c>
      <c r="Y96" s="217"/>
    </row>
    <row r="97" spans="1:25" s="219" customFormat="1" ht="17.25" customHeight="1">
      <c r="A97" s="299"/>
      <c r="B97" s="268"/>
      <c r="C97" s="268"/>
      <c r="D97" s="300"/>
      <c r="E97" s="294" t="s">
        <v>21</v>
      </c>
      <c r="F97" s="107"/>
      <c r="G97" s="312">
        <f aca="true" t="shared" si="51" ref="G97:L97">SUM(G98:G101)</f>
        <v>32662.9</v>
      </c>
      <c r="H97" s="312">
        <f t="shared" si="51"/>
        <v>2890</v>
      </c>
      <c r="I97" s="312">
        <f t="shared" si="51"/>
        <v>29772.9</v>
      </c>
      <c r="J97" s="312">
        <f t="shared" si="51"/>
        <v>5000</v>
      </c>
      <c r="K97" s="312">
        <f t="shared" si="51"/>
        <v>3000</v>
      </c>
      <c r="L97" s="312">
        <f t="shared" si="51"/>
        <v>2000</v>
      </c>
      <c r="M97" s="312">
        <f>SUM(M98:M101)</f>
        <v>103000</v>
      </c>
      <c r="N97" s="312">
        <f>SUM(N98:N101)</f>
        <v>3000</v>
      </c>
      <c r="O97" s="312">
        <f>SUM(O98:O101)</f>
        <v>100000</v>
      </c>
      <c r="P97" s="312"/>
      <c r="Q97" s="312"/>
      <c r="R97" s="312"/>
      <c r="S97" s="312">
        <f aca="true" t="shared" si="52" ref="S97:X97">SUM(S98:S101)</f>
        <v>3000</v>
      </c>
      <c r="T97" s="312">
        <f t="shared" si="52"/>
        <v>3000</v>
      </c>
      <c r="U97" s="312">
        <f t="shared" si="52"/>
        <v>0</v>
      </c>
      <c r="V97" s="312">
        <f t="shared" si="52"/>
        <v>3450</v>
      </c>
      <c r="W97" s="312">
        <f t="shared" si="52"/>
        <v>3450</v>
      </c>
      <c r="X97" s="312">
        <f t="shared" si="52"/>
        <v>0</v>
      </c>
      <c r="Y97" s="217"/>
    </row>
    <row r="98" spans="1:25" s="219" customFormat="1" ht="17.25" customHeight="1">
      <c r="A98" s="299"/>
      <c r="B98" s="268"/>
      <c r="C98" s="268"/>
      <c r="D98" s="300"/>
      <c r="E98" s="308" t="s">
        <v>22</v>
      </c>
      <c r="F98" s="107">
        <v>4239</v>
      </c>
      <c r="G98" s="178">
        <f t="shared" si="50"/>
        <v>1690</v>
      </c>
      <c r="H98" s="178">
        <v>1690</v>
      </c>
      <c r="I98" s="178">
        <v>0</v>
      </c>
      <c r="J98" s="178">
        <f>K98+L98</f>
        <v>1500</v>
      </c>
      <c r="K98" s="178">
        <v>1500</v>
      </c>
      <c r="L98" s="178">
        <v>0</v>
      </c>
      <c r="M98" s="182">
        <f>N98+O98</f>
        <v>1500</v>
      </c>
      <c r="N98" s="182">
        <f>'[3]բյուջե 2023-ծախս'!$U$26/1000</f>
        <v>1500</v>
      </c>
      <c r="O98" s="182">
        <v>0</v>
      </c>
      <c r="P98" s="179"/>
      <c r="Q98" s="179"/>
      <c r="R98" s="179"/>
      <c r="S98" s="182">
        <f>T98+U98</f>
        <v>1500</v>
      </c>
      <c r="T98" s="182">
        <f>M98</f>
        <v>1500</v>
      </c>
      <c r="U98" s="182">
        <v>0</v>
      </c>
      <c r="V98" s="182">
        <f>W98+X98</f>
        <v>1725</v>
      </c>
      <c r="W98" s="182">
        <f>T98+T98*0.15</f>
        <v>1725</v>
      </c>
      <c r="X98" s="182">
        <v>0</v>
      </c>
      <c r="Y98" s="217"/>
    </row>
    <row r="99" spans="1:25" s="219" customFormat="1" ht="17.25" customHeight="1">
      <c r="A99" s="299"/>
      <c r="B99" s="268"/>
      <c r="C99" s="268"/>
      <c r="D99" s="300"/>
      <c r="E99" s="302" t="s">
        <v>499</v>
      </c>
      <c r="F99" s="107">
        <v>4241</v>
      </c>
      <c r="G99" s="178">
        <f t="shared" si="50"/>
        <v>1200</v>
      </c>
      <c r="H99" s="178">
        <v>1200</v>
      </c>
      <c r="I99" s="178">
        <v>0</v>
      </c>
      <c r="J99" s="178">
        <f>K99+L99</f>
        <v>1500</v>
      </c>
      <c r="K99" s="178">
        <v>1500</v>
      </c>
      <c r="L99" s="178">
        <v>0</v>
      </c>
      <c r="M99" s="182">
        <f>N99+O99</f>
        <v>1500</v>
      </c>
      <c r="N99" s="182">
        <f>'[3]բյուջե 2023-ծախս'!$U$27/1000</f>
        <v>1500</v>
      </c>
      <c r="O99" s="182">
        <v>0</v>
      </c>
      <c r="P99" s="179"/>
      <c r="Q99" s="179"/>
      <c r="R99" s="179"/>
      <c r="S99" s="182">
        <f>T99+U99</f>
        <v>1500</v>
      </c>
      <c r="T99" s="182">
        <f>M99</f>
        <v>1500</v>
      </c>
      <c r="U99" s="182">
        <v>0</v>
      </c>
      <c r="V99" s="182">
        <f>W99+X99</f>
        <v>1725</v>
      </c>
      <c r="W99" s="182">
        <f>T99+T99*0.15</f>
        <v>1725</v>
      </c>
      <c r="X99" s="182">
        <v>0</v>
      </c>
      <c r="Y99" s="217"/>
    </row>
    <row r="100" spans="1:25" s="219" customFormat="1" ht="17.25" customHeight="1">
      <c r="A100" s="299"/>
      <c r="B100" s="268"/>
      <c r="C100" s="268"/>
      <c r="D100" s="300"/>
      <c r="E100" s="302" t="s">
        <v>595</v>
      </c>
      <c r="F100" s="107" t="s">
        <v>594</v>
      </c>
      <c r="G100" s="178">
        <f t="shared" si="50"/>
        <v>29772.9</v>
      </c>
      <c r="H100" s="178">
        <v>0</v>
      </c>
      <c r="I100" s="178">
        <v>29772.9</v>
      </c>
      <c r="J100" s="178">
        <f>K100+L100</f>
        <v>0</v>
      </c>
      <c r="K100" s="178">
        <v>0</v>
      </c>
      <c r="L100" s="178">
        <v>0</v>
      </c>
      <c r="M100" s="182">
        <f>N100+O100</f>
        <v>100000</v>
      </c>
      <c r="N100" s="182">
        <v>0</v>
      </c>
      <c r="O100" s="182">
        <f>ԿԾ!J45+ԿԾ!K45</f>
        <v>100000</v>
      </c>
      <c r="P100" s="179"/>
      <c r="Q100" s="179"/>
      <c r="R100" s="179"/>
      <c r="S100" s="182">
        <f>T100+U100</f>
        <v>0</v>
      </c>
      <c r="T100" s="182">
        <v>0</v>
      </c>
      <c r="U100" s="182"/>
      <c r="V100" s="182">
        <f>W100+X100</f>
        <v>0</v>
      </c>
      <c r="W100" s="182">
        <v>0</v>
      </c>
      <c r="X100" s="182"/>
      <c r="Y100" s="217"/>
    </row>
    <row r="101" spans="1:25" s="219" customFormat="1" ht="17.25" customHeight="1">
      <c r="A101" s="299"/>
      <c r="B101" s="268"/>
      <c r="C101" s="268"/>
      <c r="D101" s="300"/>
      <c r="E101" s="308" t="s">
        <v>819</v>
      </c>
      <c r="F101" s="107">
        <v>5411</v>
      </c>
      <c r="G101" s="178">
        <f t="shared" si="50"/>
        <v>0</v>
      </c>
      <c r="H101" s="178">
        <v>0</v>
      </c>
      <c r="I101" s="178">
        <v>0</v>
      </c>
      <c r="J101" s="178">
        <f>K101+L101</f>
        <v>2000</v>
      </c>
      <c r="K101" s="178">
        <v>0</v>
      </c>
      <c r="L101" s="178">
        <v>2000</v>
      </c>
      <c r="M101" s="182">
        <f>N101+O101</f>
        <v>0</v>
      </c>
      <c r="N101" s="182">
        <v>0</v>
      </c>
      <c r="O101" s="182">
        <v>0</v>
      </c>
      <c r="P101" s="179"/>
      <c r="Q101" s="179"/>
      <c r="R101" s="179"/>
      <c r="S101" s="182">
        <f>T101+U101</f>
        <v>0</v>
      </c>
      <c r="T101" s="182">
        <v>0</v>
      </c>
      <c r="U101" s="182">
        <v>0</v>
      </c>
      <c r="V101" s="182">
        <f>W101+X101</f>
        <v>0</v>
      </c>
      <c r="W101" s="182">
        <v>0</v>
      </c>
      <c r="X101" s="182">
        <v>0</v>
      </c>
      <c r="Y101" s="217"/>
    </row>
    <row r="102" spans="1:25" s="253" customFormat="1" ht="25.5" customHeight="1">
      <c r="A102" s="289" t="s">
        <v>291</v>
      </c>
      <c r="B102" s="290" t="s">
        <v>292</v>
      </c>
      <c r="C102" s="290" t="s">
        <v>268</v>
      </c>
      <c r="D102" s="290" t="s">
        <v>268</v>
      </c>
      <c r="E102" s="287" t="s">
        <v>293</v>
      </c>
      <c r="F102" s="288"/>
      <c r="G102" s="288">
        <f>G104+G108+G114</f>
        <v>2686.2</v>
      </c>
      <c r="H102" s="288">
        <f aca="true" t="shared" si="53" ref="H102:X102">H104+H108+H114</f>
        <v>2686.2</v>
      </c>
      <c r="I102" s="288">
        <f t="shared" si="53"/>
        <v>0</v>
      </c>
      <c r="J102" s="288">
        <f t="shared" si="53"/>
        <v>2500</v>
      </c>
      <c r="K102" s="288">
        <f t="shared" si="53"/>
        <v>2500</v>
      </c>
      <c r="L102" s="288">
        <f t="shared" si="53"/>
        <v>0</v>
      </c>
      <c r="M102" s="288">
        <f t="shared" si="53"/>
        <v>2750</v>
      </c>
      <c r="N102" s="288">
        <f t="shared" si="53"/>
        <v>2750</v>
      </c>
      <c r="O102" s="288">
        <f t="shared" si="53"/>
        <v>0</v>
      </c>
      <c r="P102" s="288"/>
      <c r="Q102" s="288"/>
      <c r="R102" s="288"/>
      <c r="S102" s="288">
        <f>S104+S108+S114</f>
        <v>2978.7333333333336</v>
      </c>
      <c r="T102" s="288">
        <f>T104+T108+T114</f>
        <v>2978.7333333333336</v>
      </c>
      <c r="U102" s="288">
        <f>U104+U108+U114</f>
        <v>0</v>
      </c>
      <c r="V102" s="288">
        <f t="shared" si="53"/>
        <v>3425.5433333333335</v>
      </c>
      <c r="W102" s="288">
        <f t="shared" si="53"/>
        <v>3425.5433333333335</v>
      </c>
      <c r="X102" s="288">
        <f t="shared" si="53"/>
        <v>0</v>
      </c>
      <c r="Y102" s="291"/>
    </row>
    <row r="103" spans="1:25" s="219" customFormat="1" ht="15" customHeight="1">
      <c r="A103" s="299"/>
      <c r="B103" s="268"/>
      <c r="C103" s="268"/>
      <c r="D103" s="300"/>
      <c r="E103" s="302" t="s">
        <v>77</v>
      </c>
      <c r="F103" s="300"/>
      <c r="G103" s="300"/>
      <c r="H103" s="300"/>
      <c r="I103" s="300"/>
      <c r="J103" s="300"/>
      <c r="K103" s="300"/>
      <c r="L103" s="300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17"/>
    </row>
    <row r="104" spans="1:25" s="296" customFormat="1" ht="15" customHeight="1">
      <c r="A104" s="238" t="s">
        <v>294</v>
      </c>
      <c r="B104" s="239" t="s">
        <v>292</v>
      </c>
      <c r="C104" s="239" t="s">
        <v>295</v>
      </c>
      <c r="D104" s="239" t="s">
        <v>268</v>
      </c>
      <c r="E104" s="294" t="s">
        <v>296</v>
      </c>
      <c r="F104" s="91"/>
      <c r="G104" s="313">
        <f>G106</f>
        <v>0</v>
      </c>
      <c r="H104" s="313">
        <f aca="true" t="shared" si="54" ref="H104:X104">H106</f>
        <v>0</v>
      </c>
      <c r="I104" s="313">
        <f t="shared" si="54"/>
        <v>0</v>
      </c>
      <c r="J104" s="313">
        <f t="shared" si="54"/>
        <v>0</v>
      </c>
      <c r="K104" s="313">
        <f t="shared" si="54"/>
        <v>0</v>
      </c>
      <c r="L104" s="313">
        <f t="shared" si="54"/>
        <v>0</v>
      </c>
      <c r="M104" s="313">
        <f t="shared" si="54"/>
        <v>0</v>
      </c>
      <c r="N104" s="313">
        <f t="shared" si="54"/>
        <v>0</v>
      </c>
      <c r="O104" s="313">
        <f t="shared" si="54"/>
        <v>0</v>
      </c>
      <c r="P104" s="313"/>
      <c r="Q104" s="313"/>
      <c r="R104" s="313"/>
      <c r="S104" s="313">
        <f>S106</f>
        <v>0</v>
      </c>
      <c r="T104" s="313">
        <f>T106</f>
        <v>0</v>
      </c>
      <c r="U104" s="313">
        <f>U106</f>
        <v>0</v>
      </c>
      <c r="V104" s="313">
        <f t="shared" si="54"/>
        <v>0</v>
      </c>
      <c r="W104" s="313">
        <f t="shared" si="54"/>
        <v>0</v>
      </c>
      <c r="X104" s="313">
        <f t="shared" si="54"/>
        <v>0</v>
      </c>
      <c r="Y104" s="295"/>
    </row>
    <row r="105" spans="1:25" s="219" customFormat="1" ht="15" customHeight="1">
      <c r="A105" s="299"/>
      <c r="B105" s="268"/>
      <c r="C105" s="268"/>
      <c r="D105" s="300"/>
      <c r="E105" s="302" t="s">
        <v>273</v>
      </c>
      <c r="F105" s="300"/>
      <c r="G105" s="300"/>
      <c r="H105" s="300"/>
      <c r="I105" s="300"/>
      <c r="J105" s="300"/>
      <c r="K105" s="300"/>
      <c r="L105" s="300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17"/>
    </row>
    <row r="106" spans="1:25" s="219" customFormat="1" ht="15" customHeight="1">
      <c r="A106" s="215" t="s">
        <v>297</v>
      </c>
      <c r="B106" s="107" t="s">
        <v>292</v>
      </c>
      <c r="C106" s="107" t="s">
        <v>295</v>
      </c>
      <c r="D106" s="107" t="s">
        <v>271</v>
      </c>
      <c r="E106" s="302" t="s">
        <v>296</v>
      </c>
      <c r="F106" s="300"/>
      <c r="G106" s="178">
        <f aca="true" t="shared" si="55" ref="G106:L106">G108</f>
        <v>0</v>
      </c>
      <c r="H106" s="178">
        <f t="shared" si="55"/>
        <v>0</v>
      </c>
      <c r="I106" s="178">
        <f t="shared" si="55"/>
        <v>0</v>
      </c>
      <c r="J106" s="178">
        <f t="shared" si="55"/>
        <v>0</v>
      </c>
      <c r="K106" s="178">
        <f t="shared" si="55"/>
        <v>0</v>
      </c>
      <c r="L106" s="178">
        <f t="shared" si="55"/>
        <v>0</v>
      </c>
      <c r="M106" s="182">
        <f>N106+O106</f>
        <v>0</v>
      </c>
      <c r="N106" s="182">
        <v>0</v>
      </c>
      <c r="O106" s="182">
        <v>0</v>
      </c>
      <c r="P106" s="179"/>
      <c r="Q106" s="179"/>
      <c r="R106" s="179"/>
      <c r="S106" s="182">
        <f>T106+U106</f>
        <v>0</v>
      </c>
      <c r="T106" s="182">
        <v>0</v>
      </c>
      <c r="U106" s="182">
        <v>0</v>
      </c>
      <c r="V106" s="182">
        <f>W106+X106</f>
        <v>0</v>
      </c>
      <c r="W106" s="182">
        <v>0</v>
      </c>
      <c r="X106" s="182">
        <v>0</v>
      </c>
      <c r="Y106" s="217"/>
    </row>
    <row r="107" spans="1:25" s="219" customFormat="1" ht="15" customHeight="1">
      <c r="A107" s="299"/>
      <c r="B107" s="268"/>
      <c r="C107" s="268"/>
      <c r="D107" s="300"/>
      <c r="E107" s="302" t="s">
        <v>77</v>
      </c>
      <c r="F107" s="300"/>
      <c r="G107" s="300"/>
      <c r="H107" s="300"/>
      <c r="I107" s="300"/>
      <c r="J107" s="300"/>
      <c r="K107" s="300"/>
      <c r="L107" s="300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17"/>
    </row>
    <row r="108" spans="1:25" s="219" customFormat="1" ht="24" customHeight="1">
      <c r="A108" s="299"/>
      <c r="B108" s="268"/>
      <c r="C108" s="268"/>
      <c r="D108" s="300"/>
      <c r="E108" s="294" t="s">
        <v>758</v>
      </c>
      <c r="F108" s="90"/>
      <c r="G108" s="90">
        <f aca="true" t="shared" si="56" ref="G108:O108">SUM(G109:G113)</f>
        <v>0</v>
      </c>
      <c r="H108" s="90">
        <f t="shared" si="56"/>
        <v>0</v>
      </c>
      <c r="I108" s="90">
        <f t="shared" si="56"/>
        <v>0</v>
      </c>
      <c r="J108" s="90">
        <f t="shared" si="56"/>
        <v>0</v>
      </c>
      <c r="K108" s="90">
        <f t="shared" si="56"/>
        <v>0</v>
      </c>
      <c r="L108" s="90">
        <f t="shared" si="56"/>
        <v>0</v>
      </c>
      <c r="M108" s="90">
        <f t="shared" si="56"/>
        <v>0</v>
      </c>
      <c r="N108" s="90">
        <f t="shared" si="56"/>
        <v>0</v>
      </c>
      <c r="O108" s="90">
        <f t="shared" si="56"/>
        <v>0</v>
      </c>
      <c r="P108" s="90"/>
      <c r="Q108" s="90"/>
      <c r="R108" s="90"/>
      <c r="S108" s="90">
        <f aca="true" t="shared" si="57" ref="S108:X108">SUM(S109:S113)</f>
        <v>0</v>
      </c>
      <c r="T108" s="90">
        <f t="shared" si="57"/>
        <v>0</v>
      </c>
      <c r="U108" s="90">
        <f t="shared" si="57"/>
        <v>0</v>
      </c>
      <c r="V108" s="90">
        <f t="shared" si="57"/>
        <v>0</v>
      </c>
      <c r="W108" s="90">
        <f t="shared" si="57"/>
        <v>0</v>
      </c>
      <c r="X108" s="90">
        <f t="shared" si="57"/>
        <v>0</v>
      </c>
      <c r="Y108" s="217"/>
    </row>
    <row r="109" spans="1:25" s="219" customFormat="1" ht="15" customHeight="1">
      <c r="A109" s="299"/>
      <c r="B109" s="268"/>
      <c r="C109" s="268"/>
      <c r="D109" s="300"/>
      <c r="E109" s="302" t="s">
        <v>468</v>
      </c>
      <c r="F109" s="107" t="s">
        <v>467</v>
      </c>
      <c r="G109" s="178">
        <f>H109+I109</f>
        <v>0</v>
      </c>
      <c r="H109" s="178">
        <v>0</v>
      </c>
      <c r="I109" s="178">
        <v>0</v>
      </c>
      <c r="J109" s="178">
        <f>K109+L109</f>
        <v>0</v>
      </c>
      <c r="K109" s="178">
        <v>0</v>
      </c>
      <c r="L109" s="178">
        <v>0</v>
      </c>
      <c r="M109" s="182">
        <f>N109+O109</f>
        <v>0</v>
      </c>
      <c r="N109" s="182">
        <v>0</v>
      </c>
      <c r="O109" s="182">
        <v>0</v>
      </c>
      <c r="P109" s="179"/>
      <c r="Q109" s="179"/>
      <c r="R109" s="179"/>
      <c r="S109" s="182">
        <f>T109+U109</f>
        <v>0</v>
      </c>
      <c r="T109" s="182">
        <v>0</v>
      </c>
      <c r="U109" s="182">
        <v>0</v>
      </c>
      <c r="V109" s="182">
        <f>W109+X109</f>
        <v>0</v>
      </c>
      <c r="W109" s="182">
        <v>0</v>
      </c>
      <c r="X109" s="182">
        <v>0</v>
      </c>
      <c r="Y109" s="217"/>
    </row>
    <row r="110" spans="1:25" s="219" customFormat="1" ht="15" customHeight="1">
      <c r="A110" s="299"/>
      <c r="B110" s="268"/>
      <c r="C110" s="268"/>
      <c r="D110" s="300"/>
      <c r="E110" s="302" t="s">
        <v>499</v>
      </c>
      <c r="F110" s="107" t="s">
        <v>498</v>
      </c>
      <c r="G110" s="178">
        <f>H110+I110</f>
        <v>0</v>
      </c>
      <c r="H110" s="178">
        <v>0</v>
      </c>
      <c r="I110" s="178">
        <v>0</v>
      </c>
      <c r="J110" s="178">
        <f>K110+L110</f>
        <v>0</v>
      </c>
      <c r="K110" s="178">
        <v>0</v>
      </c>
      <c r="L110" s="178">
        <v>0</v>
      </c>
      <c r="M110" s="182">
        <f>N110+O110</f>
        <v>0</v>
      </c>
      <c r="N110" s="182">
        <v>0</v>
      </c>
      <c r="O110" s="182">
        <v>0</v>
      </c>
      <c r="P110" s="179"/>
      <c r="Q110" s="179"/>
      <c r="R110" s="179"/>
      <c r="S110" s="182">
        <f>T110+U110</f>
        <v>0</v>
      </c>
      <c r="T110" s="182">
        <v>0</v>
      </c>
      <c r="U110" s="182">
        <v>0</v>
      </c>
      <c r="V110" s="182">
        <f>W110+X110</f>
        <v>0</v>
      </c>
      <c r="W110" s="182">
        <v>0</v>
      </c>
      <c r="X110" s="182">
        <v>0</v>
      </c>
      <c r="Y110" s="217"/>
    </row>
    <row r="111" spans="1:25" s="219" customFormat="1" ht="15" customHeight="1">
      <c r="A111" s="299"/>
      <c r="B111" s="268"/>
      <c r="C111" s="268"/>
      <c r="D111" s="300"/>
      <c r="E111" s="302" t="s">
        <v>597</v>
      </c>
      <c r="F111" s="107" t="s">
        <v>596</v>
      </c>
      <c r="G111" s="178">
        <f>H111+I111</f>
        <v>0</v>
      </c>
      <c r="H111" s="178">
        <v>0</v>
      </c>
      <c r="I111" s="178">
        <v>0</v>
      </c>
      <c r="J111" s="178">
        <f>K111+L111</f>
        <v>0</v>
      </c>
      <c r="K111" s="178">
        <v>0</v>
      </c>
      <c r="L111" s="178">
        <v>0</v>
      </c>
      <c r="M111" s="182">
        <f>N111+O111</f>
        <v>0</v>
      </c>
      <c r="N111" s="182">
        <v>0</v>
      </c>
      <c r="O111" s="182">
        <v>0</v>
      </c>
      <c r="P111" s="179"/>
      <c r="Q111" s="179"/>
      <c r="R111" s="179"/>
      <c r="S111" s="182">
        <f>T111+U111</f>
        <v>0</v>
      </c>
      <c r="T111" s="182">
        <v>0</v>
      </c>
      <c r="U111" s="182">
        <v>0</v>
      </c>
      <c r="V111" s="182">
        <f>W111+X111</f>
        <v>0</v>
      </c>
      <c r="W111" s="182">
        <v>0</v>
      </c>
      <c r="X111" s="182">
        <v>0</v>
      </c>
      <c r="Y111" s="217"/>
    </row>
    <row r="112" spans="1:25" s="219" customFormat="1" ht="15" customHeight="1">
      <c r="A112" s="299"/>
      <c r="B112" s="268"/>
      <c r="C112" s="268"/>
      <c r="D112" s="300"/>
      <c r="E112" s="302" t="s">
        <v>603</v>
      </c>
      <c r="F112" s="107" t="s">
        <v>602</v>
      </c>
      <c r="G112" s="178">
        <f>H112+I112</f>
        <v>0</v>
      </c>
      <c r="H112" s="178">
        <v>0</v>
      </c>
      <c r="I112" s="178">
        <v>0</v>
      </c>
      <c r="J112" s="178">
        <f>K112+L112</f>
        <v>0</v>
      </c>
      <c r="K112" s="178">
        <v>0</v>
      </c>
      <c r="L112" s="178">
        <v>0</v>
      </c>
      <c r="M112" s="182">
        <f>N112+O112</f>
        <v>0</v>
      </c>
      <c r="N112" s="182">
        <v>0</v>
      </c>
      <c r="O112" s="182">
        <v>0</v>
      </c>
      <c r="P112" s="179"/>
      <c r="Q112" s="179"/>
      <c r="R112" s="179"/>
      <c r="S112" s="182">
        <f>T112+U112</f>
        <v>0</v>
      </c>
      <c r="T112" s="182">
        <v>0</v>
      </c>
      <c r="U112" s="182">
        <v>0</v>
      </c>
      <c r="V112" s="182">
        <f>W112+X112</f>
        <v>0</v>
      </c>
      <c r="W112" s="182">
        <v>0</v>
      </c>
      <c r="X112" s="182">
        <v>0</v>
      </c>
      <c r="Y112" s="217"/>
    </row>
    <row r="113" spans="1:25" s="219" customFormat="1" ht="14.25" customHeight="1">
      <c r="A113" s="299"/>
      <c r="B113" s="268"/>
      <c r="C113" s="268"/>
      <c r="D113" s="300"/>
      <c r="E113" s="302" t="s">
        <v>605</v>
      </c>
      <c r="F113" s="107" t="s">
        <v>606</v>
      </c>
      <c r="G113" s="178">
        <f>H113+I113</f>
        <v>0</v>
      </c>
      <c r="H113" s="178">
        <v>0</v>
      </c>
      <c r="I113" s="178">
        <v>0</v>
      </c>
      <c r="J113" s="178">
        <f>K113+L113</f>
        <v>0</v>
      </c>
      <c r="K113" s="178">
        <v>0</v>
      </c>
      <c r="L113" s="178">
        <v>0</v>
      </c>
      <c r="M113" s="182">
        <f>N113+O113</f>
        <v>0</v>
      </c>
      <c r="N113" s="182">
        <v>0</v>
      </c>
      <c r="O113" s="182">
        <v>0</v>
      </c>
      <c r="P113" s="179"/>
      <c r="Q113" s="179"/>
      <c r="R113" s="179"/>
      <c r="S113" s="182">
        <f>T113+U113</f>
        <v>0</v>
      </c>
      <c r="T113" s="182">
        <v>0</v>
      </c>
      <c r="U113" s="182">
        <v>0</v>
      </c>
      <c r="V113" s="182">
        <f>W113+X113</f>
        <v>0</v>
      </c>
      <c r="W113" s="182">
        <v>0</v>
      </c>
      <c r="X113" s="182">
        <v>0</v>
      </c>
      <c r="Y113" s="217"/>
    </row>
    <row r="114" spans="1:25" s="296" customFormat="1" ht="19.5" customHeight="1">
      <c r="A114" s="238" t="s">
        <v>298</v>
      </c>
      <c r="B114" s="239" t="s">
        <v>292</v>
      </c>
      <c r="C114" s="239" t="s">
        <v>284</v>
      </c>
      <c r="D114" s="239" t="s">
        <v>268</v>
      </c>
      <c r="E114" s="294" t="s">
        <v>299</v>
      </c>
      <c r="F114" s="91"/>
      <c r="G114" s="91">
        <f>G116</f>
        <v>2686.2</v>
      </c>
      <c r="H114" s="91">
        <f aca="true" t="shared" si="58" ref="H114:O114">H116</f>
        <v>2686.2</v>
      </c>
      <c r="I114" s="91">
        <f t="shared" si="58"/>
        <v>0</v>
      </c>
      <c r="J114" s="91">
        <f t="shared" si="58"/>
        <v>2500</v>
      </c>
      <c r="K114" s="91">
        <f t="shared" si="58"/>
        <v>2500</v>
      </c>
      <c r="L114" s="91">
        <f t="shared" si="58"/>
        <v>0</v>
      </c>
      <c r="M114" s="91">
        <f t="shared" si="58"/>
        <v>2750</v>
      </c>
      <c r="N114" s="91">
        <f t="shared" si="58"/>
        <v>2750</v>
      </c>
      <c r="O114" s="91">
        <f t="shared" si="58"/>
        <v>0</v>
      </c>
      <c r="P114" s="91"/>
      <c r="Q114" s="91"/>
      <c r="R114" s="91"/>
      <c r="S114" s="91">
        <f aca="true" t="shared" si="59" ref="S114:X114">S116</f>
        <v>2978.7333333333336</v>
      </c>
      <c r="T114" s="91">
        <f t="shared" si="59"/>
        <v>2978.7333333333336</v>
      </c>
      <c r="U114" s="91">
        <f t="shared" si="59"/>
        <v>0</v>
      </c>
      <c r="V114" s="91">
        <f t="shared" si="59"/>
        <v>3425.5433333333335</v>
      </c>
      <c r="W114" s="91">
        <f t="shared" si="59"/>
        <v>3425.5433333333335</v>
      </c>
      <c r="X114" s="91">
        <f t="shared" si="59"/>
        <v>0</v>
      </c>
      <c r="Y114" s="295"/>
    </row>
    <row r="115" spans="1:25" s="247" customFormat="1" ht="12.75" customHeight="1">
      <c r="A115" s="292"/>
      <c r="B115" s="170"/>
      <c r="C115" s="170"/>
      <c r="D115" s="89"/>
      <c r="E115" s="293" t="s">
        <v>273</v>
      </c>
      <c r="F115" s="89"/>
      <c r="G115" s="89"/>
      <c r="H115" s="89"/>
      <c r="I115" s="89"/>
      <c r="J115" s="89"/>
      <c r="K115" s="89"/>
      <c r="L115" s="8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20"/>
    </row>
    <row r="116" spans="1:25" s="219" customFormat="1" ht="15" customHeight="1">
      <c r="A116" s="215" t="s">
        <v>300</v>
      </c>
      <c r="B116" s="107" t="s">
        <v>292</v>
      </c>
      <c r="C116" s="107" t="s">
        <v>284</v>
      </c>
      <c r="D116" s="107" t="s">
        <v>271</v>
      </c>
      <c r="E116" s="302" t="s">
        <v>299</v>
      </c>
      <c r="F116" s="300"/>
      <c r="G116" s="300">
        <f aca="true" t="shared" si="60" ref="G116:O116">G118+G122</f>
        <v>2686.2</v>
      </c>
      <c r="H116" s="300">
        <f t="shared" si="60"/>
        <v>2686.2</v>
      </c>
      <c r="I116" s="300">
        <f t="shared" si="60"/>
        <v>0</v>
      </c>
      <c r="J116" s="92">
        <f t="shared" si="60"/>
        <v>2500</v>
      </c>
      <c r="K116" s="92">
        <f t="shared" si="60"/>
        <v>2500</v>
      </c>
      <c r="L116" s="92">
        <f t="shared" si="60"/>
        <v>0</v>
      </c>
      <c r="M116" s="92">
        <f t="shared" si="60"/>
        <v>2750</v>
      </c>
      <c r="N116" s="92">
        <f t="shared" si="60"/>
        <v>2750</v>
      </c>
      <c r="O116" s="92">
        <f t="shared" si="60"/>
        <v>0</v>
      </c>
      <c r="P116" s="179"/>
      <c r="Q116" s="179"/>
      <c r="R116" s="179"/>
      <c r="S116" s="92">
        <f aca="true" t="shared" si="61" ref="S116:X116">S118+S122</f>
        <v>2978.7333333333336</v>
      </c>
      <c r="T116" s="92">
        <f t="shared" si="61"/>
        <v>2978.7333333333336</v>
      </c>
      <c r="U116" s="92">
        <f t="shared" si="61"/>
        <v>0</v>
      </c>
      <c r="V116" s="92">
        <f t="shared" si="61"/>
        <v>3425.5433333333335</v>
      </c>
      <c r="W116" s="92">
        <f t="shared" si="61"/>
        <v>3425.5433333333335</v>
      </c>
      <c r="X116" s="92">
        <f t="shared" si="61"/>
        <v>0</v>
      </c>
      <c r="Y116" s="217"/>
    </row>
    <row r="117" spans="1:25" s="247" customFormat="1" ht="12.75" customHeight="1">
      <c r="A117" s="292"/>
      <c r="B117" s="170"/>
      <c r="C117" s="170"/>
      <c r="D117" s="89"/>
      <c r="E117" s="293" t="s">
        <v>77</v>
      </c>
      <c r="F117" s="89"/>
      <c r="G117" s="89"/>
      <c r="H117" s="89"/>
      <c r="I117" s="89"/>
      <c r="J117" s="89"/>
      <c r="K117" s="89"/>
      <c r="L117" s="8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20"/>
    </row>
    <row r="118" spans="1:25" s="219" customFormat="1" ht="34.5" customHeight="1">
      <c r="A118" s="299"/>
      <c r="B118" s="268"/>
      <c r="C118" s="268"/>
      <c r="D118" s="300"/>
      <c r="E118" s="294" t="s">
        <v>759</v>
      </c>
      <c r="F118" s="90"/>
      <c r="G118" s="90">
        <f aca="true" t="shared" si="62" ref="G118:O118">G121+G119+G120</f>
        <v>2686.2</v>
      </c>
      <c r="H118" s="90">
        <f t="shared" si="62"/>
        <v>2686.2</v>
      </c>
      <c r="I118" s="90">
        <f t="shared" si="62"/>
        <v>0</v>
      </c>
      <c r="J118" s="90">
        <f t="shared" si="62"/>
        <v>2500</v>
      </c>
      <c r="K118" s="90">
        <f t="shared" si="62"/>
        <v>2500</v>
      </c>
      <c r="L118" s="90">
        <f t="shared" si="62"/>
        <v>0</v>
      </c>
      <c r="M118" s="90">
        <f t="shared" si="62"/>
        <v>2750</v>
      </c>
      <c r="N118" s="90">
        <f t="shared" si="62"/>
        <v>2750</v>
      </c>
      <c r="O118" s="90">
        <f t="shared" si="62"/>
        <v>0</v>
      </c>
      <c r="P118" s="90"/>
      <c r="Q118" s="90"/>
      <c r="R118" s="90"/>
      <c r="S118" s="90">
        <f aca="true" t="shared" si="63" ref="S118:X118">S121+S119+S120</f>
        <v>2978.7333333333336</v>
      </c>
      <c r="T118" s="90">
        <f t="shared" si="63"/>
        <v>2978.7333333333336</v>
      </c>
      <c r="U118" s="90">
        <f t="shared" si="63"/>
        <v>0</v>
      </c>
      <c r="V118" s="90">
        <f t="shared" si="63"/>
        <v>3425.5433333333335</v>
      </c>
      <c r="W118" s="90">
        <f t="shared" si="63"/>
        <v>3425.5433333333335</v>
      </c>
      <c r="X118" s="90">
        <f t="shared" si="63"/>
        <v>0</v>
      </c>
      <c r="Y118" s="217"/>
    </row>
    <row r="119" spans="1:25" s="219" customFormat="1" ht="12" customHeight="1">
      <c r="A119" s="299"/>
      <c r="B119" s="268"/>
      <c r="C119" s="268"/>
      <c r="D119" s="300"/>
      <c r="E119" s="308" t="s">
        <v>18</v>
      </c>
      <c r="F119" s="107">
        <v>4269</v>
      </c>
      <c r="G119" s="178">
        <f>H119+I119</f>
        <v>2686.2</v>
      </c>
      <c r="H119" s="178">
        <v>2686.2</v>
      </c>
      <c r="I119" s="178">
        <v>0</v>
      </c>
      <c r="J119" s="178">
        <f>K119+L119</f>
        <v>1500</v>
      </c>
      <c r="K119" s="178">
        <v>1500</v>
      </c>
      <c r="L119" s="178">
        <v>0</v>
      </c>
      <c r="M119" s="182">
        <f>N119+O119</f>
        <v>1750</v>
      </c>
      <c r="N119" s="182">
        <f>'[3]բյուջե 2023-ծախս'!$L$36/1000</f>
        <v>1750</v>
      </c>
      <c r="O119" s="182">
        <v>0</v>
      </c>
      <c r="P119" s="179"/>
      <c r="Q119" s="179"/>
      <c r="R119" s="179"/>
      <c r="S119" s="182">
        <f>T119+U119</f>
        <v>1978.7333333333333</v>
      </c>
      <c r="T119" s="182">
        <f>(N119+K119+H119)/3</f>
        <v>1978.7333333333333</v>
      </c>
      <c r="U119" s="182">
        <v>0</v>
      </c>
      <c r="V119" s="182">
        <f>W119+X119</f>
        <v>2275.5433333333335</v>
      </c>
      <c r="W119" s="182">
        <f>T119+T119*0.15</f>
        <v>2275.5433333333335</v>
      </c>
      <c r="X119" s="182">
        <v>0</v>
      </c>
      <c r="Y119" s="217"/>
    </row>
    <row r="120" spans="1:25" s="219" customFormat="1" ht="24.75" customHeight="1">
      <c r="A120" s="299"/>
      <c r="B120" s="268"/>
      <c r="C120" s="268"/>
      <c r="D120" s="300"/>
      <c r="E120" s="308" t="s">
        <v>826</v>
      </c>
      <c r="F120" s="107">
        <v>4819</v>
      </c>
      <c r="G120" s="178">
        <f>H120+I120</f>
        <v>0</v>
      </c>
      <c r="H120" s="178">
        <v>0</v>
      </c>
      <c r="I120" s="178">
        <v>0</v>
      </c>
      <c r="J120" s="178">
        <f>K120+L120</f>
        <v>1000</v>
      </c>
      <c r="K120" s="178">
        <v>1000</v>
      </c>
      <c r="L120" s="178">
        <v>0</v>
      </c>
      <c r="M120" s="182">
        <f>N120+O120</f>
        <v>1000</v>
      </c>
      <c r="N120" s="182">
        <f>'[3]բյուջե 2023-ծախս'!$L$43/1000</f>
        <v>1000</v>
      </c>
      <c r="O120" s="182">
        <v>0</v>
      </c>
      <c r="P120" s="179"/>
      <c r="Q120" s="179"/>
      <c r="R120" s="179"/>
      <c r="S120" s="182">
        <f>T120+U120</f>
        <v>1000</v>
      </c>
      <c r="T120" s="182">
        <v>1000</v>
      </c>
      <c r="U120" s="182">
        <v>0</v>
      </c>
      <c r="V120" s="182">
        <f>W120+X120</f>
        <v>1150</v>
      </c>
      <c r="W120" s="182">
        <f>T120+T120*0.15</f>
        <v>1150</v>
      </c>
      <c r="X120" s="182">
        <v>0</v>
      </c>
      <c r="Y120" s="217"/>
    </row>
    <row r="121" spans="1:25" s="219" customFormat="1" ht="15" customHeight="1">
      <c r="A121" s="299"/>
      <c r="B121" s="268"/>
      <c r="C121" s="268"/>
      <c r="D121" s="300"/>
      <c r="E121" s="302" t="s">
        <v>494</v>
      </c>
      <c r="F121" s="107" t="s">
        <v>495</v>
      </c>
      <c r="G121" s="178">
        <f>H121+I121</f>
        <v>0</v>
      </c>
      <c r="H121" s="178">
        <v>0</v>
      </c>
      <c r="I121" s="178">
        <v>0</v>
      </c>
      <c r="J121" s="178">
        <f>K121+L121</f>
        <v>0</v>
      </c>
      <c r="K121" s="178">
        <v>0</v>
      </c>
      <c r="L121" s="178">
        <v>0</v>
      </c>
      <c r="M121" s="182">
        <f>N121+O121</f>
        <v>0</v>
      </c>
      <c r="N121" s="182">
        <v>0</v>
      </c>
      <c r="O121" s="182">
        <v>0</v>
      </c>
      <c r="P121" s="179"/>
      <c r="Q121" s="179"/>
      <c r="R121" s="179"/>
      <c r="S121" s="182">
        <f>T121+U121</f>
        <v>0</v>
      </c>
      <c r="T121" s="182">
        <v>0</v>
      </c>
      <c r="U121" s="182">
        <v>0</v>
      </c>
      <c r="V121" s="182">
        <f>W121+X121</f>
        <v>0</v>
      </c>
      <c r="W121" s="182">
        <v>0</v>
      </c>
      <c r="X121" s="182">
        <v>0</v>
      </c>
      <c r="Y121" s="217"/>
    </row>
    <row r="122" spans="1:25" s="219" customFormat="1" ht="23.25" customHeight="1">
      <c r="A122" s="299"/>
      <c r="B122" s="268"/>
      <c r="C122" s="268"/>
      <c r="D122" s="300"/>
      <c r="E122" s="294" t="s">
        <v>760</v>
      </c>
      <c r="F122" s="90"/>
      <c r="G122" s="90">
        <f aca="true" t="shared" si="64" ref="G122:X122">G123</f>
        <v>0</v>
      </c>
      <c r="H122" s="90">
        <f t="shared" si="64"/>
        <v>0</v>
      </c>
      <c r="I122" s="90">
        <f t="shared" si="64"/>
        <v>0</v>
      </c>
      <c r="J122" s="90">
        <f t="shared" si="64"/>
        <v>0</v>
      </c>
      <c r="K122" s="90">
        <f t="shared" si="64"/>
        <v>0</v>
      </c>
      <c r="L122" s="90">
        <f t="shared" si="64"/>
        <v>0</v>
      </c>
      <c r="M122" s="90">
        <f t="shared" si="64"/>
        <v>0</v>
      </c>
      <c r="N122" s="90">
        <f t="shared" si="64"/>
        <v>0</v>
      </c>
      <c r="O122" s="90">
        <f t="shared" si="64"/>
        <v>0</v>
      </c>
      <c r="P122" s="90"/>
      <c r="Q122" s="90"/>
      <c r="R122" s="90"/>
      <c r="S122" s="90">
        <f t="shared" si="64"/>
        <v>0</v>
      </c>
      <c r="T122" s="90">
        <f t="shared" si="64"/>
        <v>0</v>
      </c>
      <c r="U122" s="90">
        <f t="shared" si="64"/>
        <v>0</v>
      </c>
      <c r="V122" s="90">
        <f t="shared" si="64"/>
        <v>0</v>
      </c>
      <c r="W122" s="90">
        <f t="shared" si="64"/>
        <v>0</v>
      </c>
      <c r="X122" s="90">
        <f t="shared" si="64"/>
        <v>0</v>
      </c>
      <c r="Y122" s="217"/>
    </row>
    <row r="123" spans="1:25" s="247" customFormat="1" ht="24" customHeight="1">
      <c r="A123" s="292"/>
      <c r="B123" s="170"/>
      <c r="C123" s="170"/>
      <c r="D123" s="89"/>
      <c r="E123" s="293" t="s">
        <v>529</v>
      </c>
      <c r="F123" s="222" t="s">
        <v>530</v>
      </c>
      <c r="G123" s="178">
        <f>H123+I123</f>
        <v>0</v>
      </c>
      <c r="H123" s="178">
        <v>0</v>
      </c>
      <c r="I123" s="178">
        <v>0</v>
      </c>
      <c r="J123" s="178">
        <f>K123+L123</f>
        <v>0</v>
      </c>
      <c r="K123" s="178">
        <v>0</v>
      </c>
      <c r="L123" s="178">
        <v>0</v>
      </c>
      <c r="M123" s="182">
        <f>N123+O123</f>
        <v>0</v>
      </c>
      <c r="N123" s="182">
        <v>0</v>
      </c>
      <c r="O123" s="182">
        <v>0</v>
      </c>
      <c r="P123" s="179"/>
      <c r="Q123" s="179"/>
      <c r="R123" s="179"/>
      <c r="S123" s="182">
        <f>T123+U123</f>
        <v>0</v>
      </c>
      <c r="T123" s="182">
        <v>0</v>
      </c>
      <c r="U123" s="182">
        <v>0</v>
      </c>
      <c r="V123" s="182">
        <f>W123+X123</f>
        <v>0</v>
      </c>
      <c r="W123" s="182">
        <v>0</v>
      </c>
      <c r="X123" s="182">
        <v>0</v>
      </c>
      <c r="Y123" s="220"/>
    </row>
    <row r="124" spans="1:25" s="263" customFormat="1" ht="53.25" customHeight="1">
      <c r="A124" s="314">
        <v>2300</v>
      </c>
      <c r="B124" s="315" t="s">
        <v>864</v>
      </c>
      <c r="C124" s="290" t="s">
        <v>268</v>
      </c>
      <c r="D124" s="290" t="s">
        <v>268</v>
      </c>
      <c r="E124" s="316" t="s">
        <v>874</v>
      </c>
      <c r="F124" s="304"/>
      <c r="G124" s="184">
        <f>G126</f>
        <v>5119</v>
      </c>
      <c r="H124" s="184">
        <f aca="true" t="shared" si="65" ref="H124:X124">H126</f>
        <v>5119</v>
      </c>
      <c r="I124" s="184">
        <f t="shared" si="65"/>
        <v>0</v>
      </c>
      <c r="J124" s="184">
        <f t="shared" si="65"/>
        <v>3250</v>
      </c>
      <c r="K124" s="184">
        <f t="shared" si="65"/>
        <v>3250</v>
      </c>
      <c r="L124" s="184">
        <f t="shared" si="65"/>
        <v>0</v>
      </c>
      <c r="M124" s="184">
        <f t="shared" si="65"/>
        <v>3500</v>
      </c>
      <c r="N124" s="184">
        <f t="shared" si="65"/>
        <v>3500</v>
      </c>
      <c r="O124" s="184">
        <f t="shared" si="65"/>
        <v>0</v>
      </c>
      <c r="P124" s="184"/>
      <c r="Q124" s="184"/>
      <c r="R124" s="184"/>
      <c r="S124" s="184">
        <f>S126</f>
        <v>3375</v>
      </c>
      <c r="T124" s="184">
        <f>T126</f>
        <v>3375</v>
      </c>
      <c r="U124" s="184">
        <f>U126</f>
        <v>0</v>
      </c>
      <c r="V124" s="184">
        <f t="shared" si="65"/>
        <v>3425.625</v>
      </c>
      <c r="W124" s="184">
        <f t="shared" si="65"/>
        <v>3425.625</v>
      </c>
      <c r="X124" s="184">
        <f t="shared" si="65"/>
        <v>0</v>
      </c>
      <c r="Y124" s="306"/>
    </row>
    <row r="125" spans="1:25" s="247" customFormat="1" ht="15" customHeight="1">
      <c r="A125" s="292"/>
      <c r="B125" s="222"/>
      <c r="C125" s="222"/>
      <c r="D125" s="222"/>
      <c r="E125" s="233" t="s">
        <v>875</v>
      </c>
      <c r="F125" s="222"/>
      <c r="G125" s="178"/>
      <c r="H125" s="178"/>
      <c r="I125" s="178"/>
      <c r="J125" s="222"/>
      <c r="K125" s="222"/>
      <c r="L125" s="222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20"/>
    </row>
    <row r="126" spans="1:25" s="319" customFormat="1" ht="15" customHeight="1">
      <c r="A126" s="317"/>
      <c r="B126" s="229" t="s">
        <v>864</v>
      </c>
      <c r="C126" s="229">
        <v>2</v>
      </c>
      <c r="D126" s="229">
        <v>0</v>
      </c>
      <c r="E126" s="318" t="s">
        <v>876</v>
      </c>
      <c r="F126" s="236"/>
      <c r="G126" s="312">
        <f aca="true" t="shared" si="66" ref="G126:O126">G128</f>
        <v>5119</v>
      </c>
      <c r="H126" s="312">
        <f t="shared" si="66"/>
        <v>5119</v>
      </c>
      <c r="I126" s="312">
        <f t="shared" si="66"/>
        <v>0</v>
      </c>
      <c r="J126" s="312">
        <f t="shared" si="66"/>
        <v>3250</v>
      </c>
      <c r="K126" s="312">
        <f t="shared" si="66"/>
        <v>3250</v>
      </c>
      <c r="L126" s="312">
        <f t="shared" si="66"/>
        <v>0</v>
      </c>
      <c r="M126" s="312">
        <f t="shared" si="66"/>
        <v>3500</v>
      </c>
      <c r="N126" s="312">
        <f t="shared" si="66"/>
        <v>3500</v>
      </c>
      <c r="O126" s="312">
        <f t="shared" si="66"/>
        <v>0</v>
      </c>
      <c r="P126" s="312"/>
      <c r="Q126" s="312"/>
      <c r="R126" s="312"/>
      <c r="S126" s="312">
        <f aca="true" t="shared" si="67" ref="S126:X126">S128</f>
        <v>3375</v>
      </c>
      <c r="T126" s="312">
        <f t="shared" si="67"/>
        <v>3375</v>
      </c>
      <c r="U126" s="312">
        <f t="shared" si="67"/>
        <v>0</v>
      </c>
      <c r="V126" s="312">
        <f t="shared" si="67"/>
        <v>3425.625</v>
      </c>
      <c r="W126" s="312">
        <f t="shared" si="67"/>
        <v>3425.625</v>
      </c>
      <c r="X126" s="312">
        <f t="shared" si="67"/>
        <v>0</v>
      </c>
      <c r="Y126" s="231"/>
    </row>
    <row r="127" spans="1:25" s="247" customFormat="1" ht="15" customHeight="1">
      <c r="A127" s="292"/>
      <c r="B127" s="222"/>
      <c r="C127" s="222"/>
      <c r="D127" s="222"/>
      <c r="E127" s="233" t="s">
        <v>875</v>
      </c>
      <c r="F127" s="222"/>
      <c r="G127" s="178"/>
      <c r="H127" s="178"/>
      <c r="I127" s="178"/>
      <c r="J127" s="178"/>
      <c r="K127" s="178"/>
      <c r="L127" s="178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20"/>
    </row>
    <row r="128" spans="1:25" s="247" customFormat="1" ht="15" customHeight="1">
      <c r="A128" s="292"/>
      <c r="B128" s="108" t="s">
        <v>864</v>
      </c>
      <c r="C128" s="108">
        <v>2</v>
      </c>
      <c r="D128" s="108">
        <v>1</v>
      </c>
      <c r="E128" s="233" t="s">
        <v>876</v>
      </c>
      <c r="F128" s="222"/>
      <c r="G128" s="178">
        <f aca="true" t="shared" si="68" ref="G128:N128">SUM(G129:G131)</f>
        <v>5119</v>
      </c>
      <c r="H128" s="178">
        <f t="shared" si="68"/>
        <v>5119</v>
      </c>
      <c r="I128" s="178">
        <f t="shared" si="68"/>
        <v>0</v>
      </c>
      <c r="J128" s="178">
        <f t="shared" si="68"/>
        <v>3250</v>
      </c>
      <c r="K128" s="178">
        <f t="shared" si="68"/>
        <v>3250</v>
      </c>
      <c r="L128" s="178">
        <f t="shared" si="68"/>
        <v>0</v>
      </c>
      <c r="M128" s="178">
        <f t="shared" si="68"/>
        <v>3500</v>
      </c>
      <c r="N128" s="178">
        <f t="shared" si="68"/>
        <v>3500</v>
      </c>
      <c r="O128" s="182">
        <v>0</v>
      </c>
      <c r="P128" s="179"/>
      <c r="Q128" s="179"/>
      <c r="R128" s="179"/>
      <c r="S128" s="178">
        <f aca="true" t="shared" si="69" ref="S128:X128">SUM(S129:S131)</f>
        <v>3375</v>
      </c>
      <c r="T128" s="178">
        <f t="shared" si="69"/>
        <v>3375</v>
      </c>
      <c r="U128" s="178">
        <f t="shared" si="69"/>
        <v>0</v>
      </c>
      <c r="V128" s="178">
        <f t="shared" si="69"/>
        <v>3425.625</v>
      </c>
      <c r="W128" s="178">
        <f t="shared" si="69"/>
        <v>3425.625</v>
      </c>
      <c r="X128" s="178">
        <f t="shared" si="69"/>
        <v>0</v>
      </c>
      <c r="Y128" s="220"/>
    </row>
    <row r="129" spans="1:25" s="247" customFormat="1" ht="15" customHeight="1">
      <c r="A129" s="292"/>
      <c r="B129" s="108"/>
      <c r="C129" s="222"/>
      <c r="D129" s="222"/>
      <c r="E129" s="233" t="s">
        <v>18</v>
      </c>
      <c r="F129" s="222">
        <v>4269</v>
      </c>
      <c r="G129" s="178">
        <f>H129+I129</f>
        <v>1199</v>
      </c>
      <c r="H129" s="178">
        <v>1199</v>
      </c>
      <c r="I129" s="178">
        <v>0</v>
      </c>
      <c r="J129" s="178">
        <f>K129+L129</f>
        <v>0</v>
      </c>
      <c r="K129" s="178">
        <v>0</v>
      </c>
      <c r="L129" s="178">
        <v>0</v>
      </c>
      <c r="M129" s="182">
        <f>N129+O129</f>
        <v>0</v>
      </c>
      <c r="N129" s="182">
        <v>0</v>
      </c>
      <c r="O129" s="182">
        <v>0</v>
      </c>
      <c r="P129" s="179"/>
      <c r="Q129" s="179"/>
      <c r="R129" s="179"/>
      <c r="S129" s="182">
        <f>T129+U129</f>
        <v>0</v>
      </c>
      <c r="T129" s="182">
        <v>0</v>
      </c>
      <c r="U129" s="182">
        <v>0</v>
      </c>
      <c r="V129" s="182">
        <f>W129+X129</f>
        <v>0</v>
      </c>
      <c r="W129" s="182">
        <v>0</v>
      </c>
      <c r="X129" s="182">
        <v>0</v>
      </c>
      <c r="Y129" s="220"/>
    </row>
    <row r="130" spans="1:25" s="247" customFormat="1" ht="24" customHeight="1">
      <c r="A130" s="292"/>
      <c r="B130" s="108"/>
      <c r="C130" s="222"/>
      <c r="D130" s="222"/>
      <c r="E130" s="233" t="s">
        <v>825</v>
      </c>
      <c r="F130" s="222">
        <v>4841</v>
      </c>
      <c r="G130" s="178">
        <f>H130+I130</f>
        <v>0</v>
      </c>
      <c r="H130" s="178">
        <v>0</v>
      </c>
      <c r="I130" s="178">
        <v>0</v>
      </c>
      <c r="J130" s="178">
        <f>K130+L130</f>
        <v>250</v>
      </c>
      <c r="K130" s="178">
        <v>250</v>
      </c>
      <c r="L130" s="178">
        <v>0</v>
      </c>
      <c r="M130" s="182">
        <f>N130+O130</f>
        <v>3000</v>
      </c>
      <c r="N130" s="182">
        <f>'[3]բյուջե 2023-ծախս'!$Y$47/1000</f>
        <v>3000</v>
      </c>
      <c r="O130" s="182">
        <v>0</v>
      </c>
      <c r="P130" s="179"/>
      <c r="Q130" s="179"/>
      <c r="R130" s="179"/>
      <c r="S130" s="182">
        <f>T130+U130</f>
        <v>2875</v>
      </c>
      <c r="T130" s="182">
        <v>2875</v>
      </c>
      <c r="U130" s="182">
        <v>0</v>
      </c>
      <c r="V130" s="182">
        <f>W130+X130</f>
        <v>2918.125</v>
      </c>
      <c r="W130" s="182">
        <f>T130+T130*0.015</f>
        <v>2918.125</v>
      </c>
      <c r="X130" s="182">
        <v>0</v>
      </c>
      <c r="Y130" s="220"/>
    </row>
    <row r="131" spans="1:25" s="247" customFormat="1" ht="15" customHeight="1">
      <c r="A131" s="292"/>
      <c r="B131" s="108"/>
      <c r="C131" s="222"/>
      <c r="D131" s="222"/>
      <c r="E131" s="233" t="s">
        <v>23</v>
      </c>
      <c r="F131" s="222">
        <v>4729</v>
      </c>
      <c r="G131" s="178">
        <f>H131+I131</f>
        <v>3920</v>
      </c>
      <c r="H131" s="178">
        <v>3920</v>
      </c>
      <c r="I131" s="178">
        <v>0</v>
      </c>
      <c r="J131" s="178">
        <f>K131+L131</f>
        <v>3000</v>
      </c>
      <c r="K131" s="178">
        <v>3000</v>
      </c>
      <c r="L131" s="178">
        <v>0</v>
      </c>
      <c r="M131" s="182">
        <f>N131+O131</f>
        <v>500</v>
      </c>
      <c r="N131" s="182">
        <f>'[3]բյուջե 2023-ծախս'!$Y$41/1000</f>
        <v>500</v>
      </c>
      <c r="O131" s="182">
        <v>0</v>
      </c>
      <c r="P131" s="179"/>
      <c r="Q131" s="179"/>
      <c r="R131" s="179"/>
      <c r="S131" s="182">
        <f>T131+U131</f>
        <v>500</v>
      </c>
      <c r="T131" s="182">
        <v>500</v>
      </c>
      <c r="U131" s="182">
        <v>0</v>
      </c>
      <c r="V131" s="182">
        <f>W131+X131</f>
        <v>507.5</v>
      </c>
      <c r="W131" s="182">
        <f>T131+T131*0.015</f>
        <v>507.5</v>
      </c>
      <c r="X131" s="182">
        <v>0</v>
      </c>
      <c r="Y131" s="220"/>
    </row>
    <row r="132" spans="1:25" s="253" customFormat="1" ht="19.5" customHeight="1">
      <c r="A132" s="289" t="s">
        <v>301</v>
      </c>
      <c r="B132" s="290" t="s">
        <v>302</v>
      </c>
      <c r="C132" s="290" t="s">
        <v>268</v>
      </c>
      <c r="D132" s="290" t="s">
        <v>268</v>
      </c>
      <c r="E132" s="287" t="s">
        <v>303</v>
      </c>
      <c r="F132" s="288"/>
      <c r="G132" s="288">
        <f>G134+G142+G154+G166+G232+G241</f>
        <v>-7380.85699999996</v>
      </c>
      <c r="H132" s="288">
        <f>H134+H142+H154+H166+H232+H241</f>
        <v>52839.6</v>
      </c>
      <c r="I132" s="288">
        <f>I134+I142+I154+I166+I232+I241</f>
        <v>-60220.45699999998</v>
      </c>
      <c r="J132" s="288">
        <f aca="true" t="shared" si="70" ref="J132:W132">J134+J142+J154+J166+J232+J241</f>
        <v>170714.9</v>
      </c>
      <c r="K132" s="288">
        <f t="shared" si="70"/>
        <v>59236.9</v>
      </c>
      <c r="L132" s="288">
        <f t="shared" si="70"/>
        <v>111478</v>
      </c>
      <c r="M132" s="288">
        <f t="shared" si="70"/>
        <v>134666.00480649644</v>
      </c>
      <c r="N132" s="288">
        <f t="shared" si="70"/>
        <v>67550.80480649637</v>
      </c>
      <c r="O132" s="288">
        <f t="shared" si="70"/>
        <v>67115.20000000001</v>
      </c>
      <c r="P132" s="288"/>
      <c r="Q132" s="288"/>
      <c r="R132" s="288"/>
      <c r="S132" s="288">
        <f>S134+S142+S154+S166+S232+S241</f>
        <v>69320.7989472303</v>
      </c>
      <c r="T132" s="288">
        <f>T134+T142+T154+T166+T232+T241</f>
        <v>70070.79894723027</v>
      </c>
      <c r="U132" s="288">
        <f>U134+U142+U154+U166+U232+U241</f>
        <v>-750</v>
      </c>
      <c r="V132" s="288">
        <f t="shared" si="70"/>
        <v>112001.54486143871</v>
      </c>
      <c r="W132" s="288">
        <f t="shared" si="70"/>
        <v>74126.54486143873</v>
      </c>
      <c r="X132" s="288">
        <f>X166+X204+X232+X241</f>
        <v>37875</v>
      </c>
      <c r="Y132" s="291"/>
    </row>
    <row r="133" spans="1:25" s="247" customFormat="1" ht="12.75" customHeight="1">
      <c r="A133" s="292"/>
      <c r="B133" s="170"/>
      <c r="C133" s="170"/>
      <c r="D133" s="89"/>
      <c r="E133" s="293" t="s">
        <v>77</v>
      </c>
      <c r="F133" s="89"/>
      <c r="G133" s="89"/>
      <c r="H133" s="89"/>
      <c r="I133" s="89"/>
      <c r="J133" s="89"/>
      <c r="K133" s="89"/>
      <c r="L133" s="8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20"/>
    </row>
    <row r="134" spans="1:25" s="296" customFormat="1" ht="30.75" customHeight="1">
      <c r="A134" s="238" t="s">
        <v>304</v>
      </c>
      <c r="B134" s="239" t="s">
        <v>302</v>
      </c>
      <c r="C134" s="239" t="s">
        <v>271</v>
      </c>
      <c r="D134" s="239" t="s">
        <v>268</v>
      </c>
      <c r="E134" s="294" t="s">
        <v>305</v>
      </c>
      <c r="F134" s="91"/>
      <c r="G134" s="313">
        <f>G136</f>
        <v>0</v>
      </c>
      <c r="H134" s="313">
        <f aca="true" t="shared" si="71" ref="H134:X134">H136</f>
        <v>0</v>
      </c>
      <c r="I134" s="313">
        <f t="shared" si="71"/>
        <v>0</v>
      </c>
      <c r="J134" s="313">
        <f t="shared" si="71"/>
        <v>0</v>
      </c>
      <c r="K134" s="313">
        <f t="shared" si="71"/>
        <v>0</v>
      </c>
      <c r="L134" s="313">
        <f t="shared" si="71"/>
        <v>0</v>
      </c>
      <c r="M134" s="313">
        <f t="shared" si="71"/>
        <v>0</v>
      </c>
      <c r="N134" s="313">
        <f t="shared" si="71"/>
        <v>0</v>
      </c>
      <c r="O134" s="313">
        <f t="shared" si="71"/>
        <v>0</v>
      </c>
      <c r="P134" s="313"/>
      <c r="Q134" s="313"/>
      <c r="R134" s="313"/>
      <c r="S134" s="313">
        <f>S136</f>
        <v>0</v>
      </c>
      <c r="T134" s="313">
        <f>T136</f>
        <v>0</v>
      </c>
      <c r="U134" s="313">
        <f>U136</f>
        <v>0</v>
      </c>
      <c r="V134" s="313">
        <f t="shared" si="71"/>
        <v>0</v>
      </c>
      <c r="W134" s="313">
        <f t="shared" si="71"/>
        <v>0</v>
      </c>
      <c r="X134" s="313">
        <f t="shared" si="71"/>
        <v>0</v>
      </c>
      <c r="Y134" s="295"/>
    </row>
    <row r="135" spans="1:25" s="247" customFormat="1" ht="12.75" customHeight="1">
      <c r="A135" s="292"/>
      <c r="B135" s="170"/>
      <c r="C135" s="170"/>
      <c r="D135" s="89"/>
      <c r="E135" s="293" t="s">
        <v>273</v>
      </c>
      <c r="F135" s="89"/>
      <c r="G135" s="89"/>
      <c r="H135" s="89"/>
      <c r="I135" s="89"/>
      <c r="J135" s="89"/>
      <c r="K135" s="89"/>
      <c r="L135" s="8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20"/>
    </row>
    <row r="136" spans="1:25" s="247" customFormat="1" ht="26.25" customHeight="1">
      <c r="A136" s="221" t="s">
        <v>306</v>
      </c>
      <c r="B136" s="222" t="s">
        <v>302</v>
      </c>
      <c r="C136" s="222" t="s">
        <v>271</v>
      </c>
      <c r="D136" s="222" t="s">
        <v>271</v>
      </c>
      <c r="E136" s="293" t="s">
        <v>307</v>
      </c>
      <c r="F136" s="89"/>
      <c r="G136" s="178">
        <f aca="true" t="shared" si="72" ref="G136:L136">G138+G140</f>
        <v>0</v>
      </c>
      <c r="H136" s="178">
        <f t="shared" si="72"/>
        <v>0</v>
      </c>
      <c r="I136" s="178">
        <f t="shared" si="72"/>
        <v>0</v>
      </c>
      <c r="J136" s="178">
        <f t="shared" si="72"/>
        <v>0</v>
      </c>
      <c r="K136" s="178">
        <f t="shared" si="72"/>
        <v>0</v>
      </c>
      <c r="L136" s="178">
        <f t="shared" si="72"/>
        <v>0</v>
      </c>
      <c r="M136" s="182">
        <f>N136+O136</f>
        <v>0</v>
      </c>
      <c r="N136" s="182">
        <v>0</v>
      </c>
      <c r="O136" s="182">
        <v>0</v>
      </c>
      <c r="P136" s="179"/>
      <c r="Q136" s="179"/>
      <c r="R136" s="179"/>
      <c r="S136" s="182">
        <f>T136+U136</f>
        <v>0</v>
      </c>
      <c r="T136" s="182">
        <v>0</v>
      </c>
      <c r="U136" s="182">
        <v>0</v>
      </c>
      <c r="V136" s="182">
        <v>0</v>
      </c>
      <c r="W136" s="182">
        <v>0</v>
      </c>
      <c r="X136" s="182">
        <v>0</v>
      </c>
      <c r="Y136" s="220"/>
    </row>
    <row r="137" spans="1:25" s="247" customFormat="1" ht="12.75" customHeight="1">
      <c r="A137" s="292"/>
      <c r="B137" s="170"/>
      <c r="C137" s="170"/>
      <c r="D137" s="89"/>
      <c r="E137" s="293" t="s">
        <v>77</v>
      </c>
      <c r="F137" s="89"/>
      <c r="G137" s="89"/>
      <c r="H137" s="89"/>
      <c r="I137" s="89"/>
      <c r="J137" s="89"/>
      <c r="K137" s="89"/>
      <c r="L137" s="8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20"/>
    </row>
    <row r="138" spans="1:25" s="219" customFormat="1" ht="32.25" customHeight="1">
      <c r="A138" s="299"/>
      <c r="B138" s="268"/>
      <c r="C138" s="268"/>
      <c r="D138" s="300"/>
      <c r="E138" s="294" t="s">
        <v>761</v>
      </c>
      <c r="F138" s="90"/>
      <c r="G138" s="90">
        <f aca="true" t="shared" si="73" ref="G138:X138">G139</f>
        <v>0</v>
      </c>
      <c r="H138" s="90">
        <f t="shared" si="73"/>
        <v>0</v>
      </c>
      <c r="I138" s="90">
        <f t="shared" si="73"/>
        <v>0</v>
      </c>
      <c r="J138" s="90">
        <f t="shared" si="73"/>
        <v>0</v>
      </c>
      <c r="K138" s="90">
        <f t="shared" si="73"/>
        <v>0</v>
      </c>
      <c r="L138" s="90">
        <f t="shared" si="73"/>
        <v>0</v>
      </c>
      <c r="M138" s="90">
        <f t="shared" si="73"/>
        <v>0</v>
      </c>
      <c r="N138" s="90">
        <f t="shared" si="73"/>
        <v>0</v>
      </c>
      <c r="O138" s="90">
        <f t="shared" si="73"/>
        <v>0</v>
      </c>
      <c r="P138" s="90"/>
      <c r="Q138" s="90"/>
      <c r="R138" s="90"/>
      <c r="S138" s="90">
        <f t="shared" si="73"/>
        <v>0</v>
      </c>
      <c r="T138" s="90">
        <f t="shared" si="73"/>
        <v>0</v>
      </c>
      <c r="U138" s="90">
        <f t="shared" si="73"/>
        <v>0</v>
      </c>
      <c r="V138" s="90">
        <f t="shared" si="73"/>
        <v>0</v>
      </c>
      <c r="W138" s="90">
        <f t="shared" si="73"/>
        <v>0</v>
      </c>
      <c r="X138" s="90">
        <f t="shared" si="73"/>
        <v>0</v>
      </c>
      <c r="Y138" s="217"/>
    </row>
    <row r="139" spans="1:25" s="219" customFormat="1" ht="17.25" customHeight="1">
      <c r="A139" s="299"/>
      <c r="B139" s="268"/>
      <c r="C139" s="268"/>
      <c r="D139" s="300"/>
      <c r="E139" s="302" t="s">
        <v>494</v>
      </c>
      <c r="F139" s="107" t="s">
        <v>495</v>
      </c>
      <c r="G139" s="178">
        <f>H139+I139</f>
        <v>0</v>
      </c>
      <c r="H139" s="178">
        <v>0</v>
      </c>
      <c r="I139" s="178">
        <v>0</v>
      </c>
      <c r="J139" s="178">
        <f>K139+L139</f>
        <v>0</v>
      </c>
      <c r="K139" s="178">
        <v>0</v>
      </c>
      <c r="L139" s="178">
        <v>0</v>
      </c>
      <c r="M139" s="182">
        <f>N139+O139</f>
        <v>0</v>
      </c>
      <c r="N139" s="182">
        <v>0</v>
      </c>
      <c r="O139" s="182">
        <v>0</v>
      </c>
      <c r="P139" s="179"/>
      <c r="Q139" s="179"/>
      <c r="R139" s="179"/>
      <c r="S139" s="182">
        <f>T139+U139</f>
        <v>0</v>
      </c>
      <c r="T139" s="182">
        <v>0</v>
      </c>
      <c r="U139" s="182">
        <v>0</v>
      </c>
      <c r="V139" s="182">
        <v>0</v>
      </c>
      <c r="W139" s="182">
        <v>0</v>
      </c>
      <c r="X139" s="182">
        <v>0</v>
      </c>
      <c r="Y139" s="217"/>
    </row>
    <row r="140" spans="1:25" s="219" customFormat="1" ht="45.75" customHeight="1">
      <c r="A140" s="299"/>
      <c r="B140" s="268"/>
      <c r="C140" s="268"/>
      <c r="D140" s="300"/>
      <c r="E140" s="294" t="s">
        <v>762</v>
      </c>
      <c r="F140" s="90"/>
      <c r="G140" s="90">
        <f aca="true" t="shared" si="74" ref="G140:X140">G141</f>
        <v>0</v>
      </c>
      <c r="H140" s="90">
        <f t="shared" si="74"/>
        <v>0</v>
      </c>
      <c r="I140" s="90">
        <f t="shared" si="74"/>
        <v>0</v>
      </c>
      <c r="J140" s="90">
        <f t="shared" si="74"/>
        <v>0</v>
      </c>
      <c r="K140" s="90">
        <f t="shared" si="74"/>
        <v>0</v>
      </c>
      <c r="L140" s="90">
        <f t="shared" si="74"/>
        <v>0</v>
      </c>
      <c r="M140" s="90">
        <f t="shared" si="74"/>
        <v>0</v>
      </c>
      <c r="N140" s="90">
        <f t="shared" si="74"/>
        <v>0</v>
      </c>
      <c r="O140" s="90">
        <f t="shared" si="74"/>
        <v>0</v>
      </c>
      <c r="P140" s="90"/>
      <c r="Q140" s="90"/>
      <c r="R140" s="90"/>
      <c r="S140" s="90">
        <f t="shared" si="74"/>
        <v>0</v>
      </c>
      <c r="T140" s="90">
        <f t="shared" si="74"/>
        <v>0</v>
      </c>
      <c r="U140" s="90">
        <f t="shared" si="74"/>
        <v>0</v>
      </c>
      <c r="V140" s="90">
        <f t="shared" si="74"/>
        <v>0</v>
      </c>
      <c r="W140" s="90">
        <f t="shared" si="74"/>
        <v>0</v>
      </c>
      <c r="X140" s="90">
        <f t="shared" si="74"/>
        <v>0</v>
      </c>
      <c r="Y140" s="217"/>
    </row>
    <row r="141" spans="1:25" s="219" customFormat="1" ht="13.5" customHeight="1">
      <c r="A141" s="299"/>
      <c r="B141" s="268"/>
      <c r="C141" s="268"/>
      <c r="D141" s="300"/>
      <c r="E141" s="302" t="s">
        <v>494</v>
      </c>
      <c r="F141" s="107" t="s">
        <v>495</v>
      </c>
      <c r="G141" s="178">
        <f>H141+I141</f>
        <v>0</v>
      </c>
      <c r="H141" s="178">
        <v>0</v>
      </c>
      <c r="I141" s="178">
        <v>0</v>
      </c>
      <c r="J141" s="178">
        <f>K141+L141</f>
        <v>0</v>
      </c>
      <c r="K141" s="178">
        <v>0</v>
      </c>
      <c r="L141" s="178">
        <v>0</v>
      </c>
      <c r="M141" s="182">
        <f>N141+O141</f>
        <v>0</v>
      </c>
      <c r="N141" s="182">
        <v>0</v>
      </c>
      <c r="O141" s="182">
        <v>0</v>
      </c>
      <c r="P141" s="179"/>
      <c r="Q141" s="179"/>
      <c r="R141" s="179"/>
      <c r="S141" s="182">
        <f>T141+U141</f>
        <v>0</v>
      </c>
      <c r="T141" s="182">
        <v>0</v>
      </c>
      <c r="U141" s="182">
        <v>0</v>
      </c>
      <c r="V141" s="182">
        <v>0</v>
      </c>
      <c r="W141" s="182">
        <v>0</v>
      </c>
      <c r="X141" s="182">
        <v>0</v>
      </c>
      <c r="Y141" s="217"/>
    </row>
    <row r="142" spans="1:25" s="296" customFormat="1" ht="30.75" customHeight="1">
      <c r="A142" s="238" t="s">
        <v>308</v>
      </c>
      <c r="B142" s="239" t="s">
        <v>302</v>
      </c>
      <c r="C142" s="239" t="s">
        <v>295</v>
      </c>
      <c r="D142" s="239" t="s">
        <v>268</v>
      </c>
      <c r="E142" s="294" t="s">
        <v>309</v>
      </c>
      <c r="F142" s="91"/>
      <c r="G142" s="91">
        <f>G144</f>
        <v>13613</v>
      </c>
      <c r="H142" s="91">
        <f aca="true" t="shared" si="75" ref="H142:X142">H144</f>
        <v>6013</v>
      </c>
      <c r="I142" s="91">
        <f t="shared" si="75"/>
        <v>7600</v>
      </c>
      <c r="J142" s="91">
        <f t="shared" si="75"/>
        <v>6312.7</v>
      </c>
      <c r="K142" s="91">
        <f t="shared" si="75"/>
        <v>6312.7</v>
      </c>
      <c r="L142" s="91">
        <f t="shared" si="75"/>
        <v>0</v>
      </c>
      <c r="M142" s="91">
        <f t="shared" si="75"/>
        <v>4262</v>
      </c>
      <c r="N142" s="91">
        <f t="shared" si="75"/>
        <v>4262</v>
      </c>
      <c r="O142" s="91">
        <f t="shared" si="75"/>
        <v>0</v>
      </c>
      <c r="P142" s="91"/>
      <c r="Q142" s="91"/>
      <c r="R142" s="91"/>
      <c r="S142" s="91">
        <f>S144</f>
        <v>4688.2</v>
      </c>
      <c r="T142" s="91">
        <f>T144</f>
        <v>4688.2</v>
      </c>
      <c r="U142" s="91">
        <f>U144</f>
        <v>0</v>
      </c>
      <c r="V142" s="91">
        <f t="shared" si="75"/>
        <v>5391.429999999999</v>
      </c>
      <c r="W142" s="91">
        <f t="shared" si="75"/>
        <v>5391.429999999999</v>
      </c>
      <c r="X142" s="91">
        <f t="shared" si="75"/>
        <v>0</v>
      </c>
      <c r="Y142" s="295"/>
    </row>
    <row r="143" spans="1:25" s="247" customFormat="1" ht="12.75" customHeight="1">
      <c r="A143" s="292"/>
      <c r="B143" s="170"/>
      <c r="C143" s="170"/>
      <c r="D143" s="89"/>
      <c r="E143" s="293" t="s">
        <v>273</v>
      </c>
      <c r="F143" s="89"/>
      <c r="G143" s="89"/>
      <c r="H143" s="89"/>
      <c r="I143" s="89"/>
      <c r="J143" s="89"/>
      <c r="K143" s="89"/>
      <c r="L143" s="8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20"/>
    </row>
    <row r="144" spans="1:25" s="247" customFormat="1" ht="12.75" customHeight="1">
      <c r="A144" s="221" t="s">
        <v>310</v>
      </c>
      <c r="B144" s="222" t="s">
        <v>302</v>
      </c>
      <c r="C144" s="222" t="s">
        <v>295</v>
      </c>
      <c r="D144" s="222">
        <v>1</v>
      </c>
      <c r="E144" s="293" t="s">
        <v>865</v>
      </c>
      <c r="F144" s="89"/>
      <c r="G144" s="92">
        <f>G146</f>
        <v>13613</v>
      </c>
      <c r="H144" s="92">
        <f>H146</f>
        <v>6013</v>
      </c>
      <c r="I144" s="92">
        <f>I146</f>
        <v>7600</v>
      </c>
      <c r="J144" s="92">
        <f>K144+L144</f>
        <v>6312.7</v>
      </c>
      <c r="K144" s="92">
        <f>K146</f>
        <v>6312.7</v>
      </c>
      <c r="L144" s="92">
        <f>L146</f>
        <v>0</v>
      </c>
      <c r="M144" s="92">
        <f>M146</f>
        <v>4262</v>
      </c>
      <c r="N144" s="92">
        <f>N146</f>
        <v>4262</v>
      </c>
      <c r="O144" s="182">
        <v>0</v>
      </c>
      <c r="P144" s="179"/>
      <c r="Q144" s="179"/>
      <c r="R144" s="179"/>
      <c r="S144" s="92">
        <f>S146</f>
        <v>4688.2</v>
      </c>
      <c r="T144" s="92">
        <f>T146</f>
        <v>4688.2</v>
      </c>
      <c r="U144" s="182">
        <v>0</v>
      </c>
      <c r="V144" s="182">
        <f>W144+X144</f>
        <v>5391.429999999999</v>
      </c>
      <c r="W144" s="182">
        <f>W146</f>
        <v>5391.429999999999</v>
      </c>
      <c r="X144" s="182">
        <v>0</v>
      </c>
      <c r="Y144" s="220"/>
    </row>
    <row r="145" spans="1:25" s="247" customFormat="1" ht="12.75" customHeight="1">
      <c r="A145" s="292"/>
      <c r="B145" s="170"/>
      <c r="C145" s="170"/>
      <c r="D145" s="89"/>
      <c r="E145" s="293" t="s">
        <v>77</v>
      </c>
      <c r="F145" s="89"/>
      <c r="G145" s="89"/>
      <c r="H145" s="89"/>
      <c r="I145" s="89"/>
      <c r="J145" s="89"/>
      <c r="K145" s="89"/>
      <c r="L145" s="8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20"/>
    </row>
    <row r="146" spans="1:25" s="219" customFormat="1" ht="15" customHeight="1">
      <c r="A146" s="299"/>
      <c r="B146" s="268"/>
      <c r="C146" s="268"/>
      <c r="D146" s="300"/>
      <c r="E146" s="294" t="s">
        <v>763</v>
      </c>
      <c r="F146" s="90"/>
      <c r="G146" s="90">
        <f aca="true" t="shared" si="76" ref="G146:X146">SUM(G147:G153)</f>
        <v>13613</v>
      </c>
      <c r="H146" s="90">
        <f t="shared" si="76"/>
        <v>6013</v>
      </c>
      <c r="I146" s="90">
        <f t="shared" si="76"/>
        <v>7600</v>
      </c>
      <c r="J146" s="90">
        <f t="shared" si="76"/>
        <v>6312.7</v>
      </c>
      <c r="K146" s="90">
        <f t="shared" si="76"/>
        <v>6312.7</v>
      </c>
      <c r="L146" s="90">
        <f t="shared" si="76"/>
        <v>0</v>
      </c>
      <c r="M146" s="90">
        <f t="shared" si="76"/>
        <v>4262</v>
      </c>
      <c r="N146" s="90">
        <f t="shared" si="76"/>
        <v>4262</v>
      </c>
      <c r="O146" s="90">
        <f t="shared" si="76"/>
        <v>0</v>
      </c>
      <c r="P146" s="90"/>
      <c r="Q146" s="90"/>
      <c r="R146" s="90"/>
      <c r="S146" s="90">
        <f>SUM(S147:S153)</f>
        <v>4688.2</v>
      </c>
      <c r="T146" s="90">
        <f>SUM(T147:T153)</f>
        <v>4688.2</v>
      </c>
      <c r="U146" s="90">
        <f>SUM(U147:U153)</f>
        <v>0</v>
      </c>
      <c r="V146" s="90">
        <f t="shared" si="76"/>
        <v>5391.429999999999</v>
      </c>
      <c r="W146" s="90">
        <f t="shared" si="76"/>
        <v>5391.429999999999</v>
      </c>
      <c r="X146" s="90">
        <f t="shared" si="76"/>
        <v>0</v>
      </c>
      <c r="Y146" s="217"/>
    </row>
    <row r="147" spans="1:25" s="219" customFormat="1" ht="15" customHeight="1">
      <c r="A147" s="299"/>
      <c r="B147" s="268"/>
      <c r="C147" s="268"/>
      <c r="D147" s="300"/>
      <c r="E147" s="293" t="s">
        <v>456</v>
      </c>
      <c r="F147" s="222" t="s">
        <v>455</v>
      </c>
      <c r="G147" s="178">
        <f aca="true" t="shared" si="77" ref="G147:G153">H147+I147</f>
        <v>5120</v>
      </c>
      <c r="H147" s="178">
        <v>5120</v>
      </c>
      <c r="I147" s="178">
        <v>0</v>
      </c>
      <c r="J147" s="178">
        <f>K147+L147</f>
        <v>3213</v>
      </c>
      <c r="K147" s="178">
        <v>3213</v>
      </c>
      <c r="L147" s="178">
        <v>0</v>
      </c>
      <c r="M147" s="182">
        <f aca="true" t="shared" si="78" ref="M147:M153">N147+O147</f>
        <v>2856</v>
      </c>
      <c r="N147" s="182">
        <f>'[3]բյուջե 2023-ծախս'!$O$5/1000</f>
        <v>2856</v>
      </c>
      <c r="O147" s="182">
        <v>0</v>
      </c>
      <c r="P147" s="179"/>
      <c r="Q147" s="179"/>
      <c r="R147" s="179"/>
      <c r="S147" s="182">
        <f aca="true" t="shared" si="79" ref="S147:S153">T147+U147</f>
        <v>3141.6</v>
      </c>
      <c r="T147" s="182">
        <f aca="true" t="shared" si="80" ref="T147:T152">N147+N147*0.1</f>
        <v>3141.6</v>
      </c>
      <c r="U147" s="182">
        <v>0</v>
      </c>
      <c r="V147" s="249">
        <f>W147+X147</f>
        <v>3612.8399999999997</v>
      </c>
      <c r="W147" s="249">
        <f>T147+T147*0.15</f>
        <v>3612.8399999999997</v>
      </c>
      <c r="X147" s="249">
        <v>0</v>
      </c>
      <c r="Y147" s="217"/>
    </row>
    <row r="148" spans="1:25" s="219" customFormat="1" ht="27" customHeight="1">
      <c r="A148" s="299"/>
      <c r="B148" s="268"/>
      <c r="C148" s="268"/>
      <c r="D148" s="300"/>
      <c r="E148" s="293" t="s">
        <v>458</v>
      </c>
      <c r="F148" s="222" t="s">
        <v>457</v>
      </c>
      <c r="G148" s="178">
        <f t="shared" si="77"/>
        <v>0</v>
      </c>
      <c r="H148" s="178">
        <v>0</v>
      </c>
      <c r="I148" s="178">
        <v>0</v>
      </c>
      <c r="J148" s="178">
        <f aca="true" t="shared" si="81" ref="J148:J153">K148+L148</f>
        <v>1707.7</v>
      </c>
      <c r="K148" s="178">
        <v>1707.7</v>
      </c>
      <c r="L148" s="178">
        <v>0</v>
      </c>
      <c r="M148" s="182">
        <f t="shared" si="78"/>
        <v>0</v>
      </c>
      <c r="N148" s="182">
        <v>0</v>
      </c>
      <c r="O148" s="182">
        <v>0</v>
      </c>
      <c r="P148" s="179"/>
      <c r="Q148" s="179"/>
      <c r="R148" s="179"/>
      <c r="S148" s="182">
        <f t="shared" si="79"/>
        <v>0</v>
      </c>
      <c r="T148" s="182">
        <f t="shared" si="80"/>
        <v>0</v>
      </c>
      <c r="U148" s="182">
        <v>0</v>
      </c>
      <c r="V148" s="249">
        <f aca="true" t="shared" si="82" ref="V148:V153">W148+X148</f>
        <v>0</v>
      </c>
      <c r="W148" s="249">
        <f aca="true" t="shared" si="83" ref="W148:W153">T148+T148*0.15</f>
        <v>0</v>
      </c>
      <c r="X148" s="249">
        <v>0</v>
      </c>
      <c r="Y148" s="217"/>
    </row>
    <row r="149" spans="1:25" s="219" customFormat="1" ht="15" customHeight="1">
      <c r="A149" s="299"/>
      <c r="B149" s="268"/>
      <c r="C149" s="268"/>
      <c r="D149" s="300"/>
      <c r="E149" s="293" t="s">
        <v>472</v>
      </c>
      <c r="F149" s="222" t="s">
        <v>471</v>
      </c>
      <c r="G149" s="178">
        <f t="shared" si="77"/>
        <v>180</v>
      </c>
      <c r="H149" s="178">
        <v>180</v>
      </c>
      <c r="I149" s="178">
        <v>0</v>
      </c>
      <c r="J149" s="178">
        <f t="shared" si="81"/>
        <v>250</v>
      </c>
      <c r="K149" s="178">
        <v>250</v>
      </c>
      <c r="L149" s="178">
        <v>0</v>
      </c>
      <c r="M149" s="182">
        <f t="shared" si="78"/>
        <v>250</v>
      </c>
      <c r="N149" s="182">
        <f>'[3]բյուջե 2023-ծախս'!$O$16/1000</f>
        <v>250</v>
      </c>
      <c r="O149" s="182">
        <v>0</v>
      </c>
      <c r="P149" s="179"/>
      <c r="Q149" s="179"/>
      <c r="R149" s="179"/>
      <c r="S149" s="182">
        <f t="shared" si="79"/>
        <v>275</v>
      </c>
      <c r="T149" s="182">
        <f t="shared" si="80"/>
        <v>275</v>
      </c>
      <c r="U149" s="182">
        <v>0</v>
      </c>
      <c r="V149" s="249">
        <f t="shared" si="82"/>
        <v>316.25</v>
      </c>
      <c r="W149" s="249">
        <f t="shared" si="83"/>
        <v>316.25</v>
      </c>
      <c r="X149" s="249">
        <v>0</v>
      </c>
      <c r="Y149" s="217"/>
    </row>
    <row r="150" spans="1:25" s="219" customFormat="1" ht="15" customHeight="1">
      <c r="A150" s="299"/>
      <c r="B150" s="268"/>
      <c r="C150" s="268"/>
      <c r="D150" s="300"/>
      <c r="E150" s="320" t="s">
        <v>822</v>
      </c>
      <c r="F150" s="222">
        <v>4233</v>
      </c>
      <c r="G150" s="178">
        <f t="shared" si="77"/>
        <v>0</v>
      </c>
      <c r="H150" s="178">
        <v>0</v>
      </c>
      <c r="I150" s="178">
        <v>0</v>
      </c>
      <c r="J150" s="178">
        <f t="shared" si="81"/>
        <v>42</v>
      </c>
      <c r="K150" s="178">
        <v>42</v>
      </c>
      <c r="L150" s="178">
        <v>0</v>
      </c>
      <c r="M150" s="182">
        <f t="shared" si="78"/>
        <v>42</v>
      </c>
      <c r="N150" s="182">
        <f>'[3]բյուջե 2023-ծախս'!$O$21/1000</f>
        <v>42</v>
      </c>
      <c r="O150" s="182">
        <v>0</v>
      </c>
      <c r="P150" s="179"/>
      <c r="Q150" s="179"/>
      <c r="R150" s="179"/>
      <c r="S150" s="182">
        <f t="shared" si="79"/>
        <v>46.2</v>
      </c>
      <c r="T150" s="182">
        <f t="shared" si="80"/>
        <v>46.2</v>
      </c>
      <c r="U150" s="182">
        <v>0</v>
      </c>
      <c r="V150" s="249">
        <f t="shared" si="82"/>
        <v>53.13</v>
      </c>
      <c r="W150" s="249">
        <f t="shared" si="83"/>
        <v>53.13</v>
      </c>
      <c r="X150" s="249">
        <v>0</v>
      </c>
      <c r="Y150" s="217"/>
    </row>
    <row r="151" spans="1:25" s="219" customFormat="1" ht="15" customHeight="1">
      <c r="A151" s="299"/>
      <c r="B151" s="268"/>
      <c r="C151" s="268"/>
      <c r="D151" s="300"/>
      <c r="E151" s="293" t="s">
        <v>499</v>
      </c>
      <c r="F151" s="222" t="s">
        <v>498</v>
      </c>
      <c r="G151" s="178">
        <f t="shared" si="77"/>
        <v>213</v>
      </c>
      <c r="H151" s="178">
        <v>213</v>
      </c>
      <c r="I151" s="178">
        <v>0</v>
      </c>
      <c r="J151" s="178">
        <f t="shared" si="81"/>
        <v>350</v>
      </c>
      <c r="K151" s="178">
        <v>350</v>
      </c>
      <c r="L151" s="178">
        <v>0</v>
      </c>
      <c r="M151" s="182">
        <f t="shared" si="78"/>
        <v>350</v>
      </c>
      <c r="N151" s="182">
        <f>'[3]բյուջե 2023-ծախս'!$O$27/1000</f>
        <v>350</v>
      </c>
      <c r="O151" s="182">
        <v>0</v>
      </c>
      <c r="P151" s="179"/>
      <c r="Q151" s="179"/>
      <c r="R151" s="179"/>
      <c r="S151" s="182">
        <f t="shared" si="79"/>
        <v>385</v>
      </c>
      <c r="T151" s="182">
        <f t="shared" si="80"/>
        <v>385</v>
      </c>
      <c r="U151" s="182">
        <v>0</v>
      </c>
      <c r="V151" s="249">
        <f t="shared" si="82"/>
        <v>442.75</v>
      </c>
      <c r="W151" s="249">
        <f t="shared" si="83"/>
        <v>442.75</v>
      </c>
      <c r="X151" s="249">
        <v>0</v>
      </c>
      <c r="Y151" s="217"/>
    </row>
    <row r="152" spans="1:25" s="219" customFormat="1" ht="15" customHeight="1">
      <c r="A152" s="299"/>
      <c r="B152" s="268"/>
      <c r="C152" s="268"/>
      <c r="D152" s="300"/>
      <c r="E152" s="301" t="s">
        <v>24</v>
      </c>
      <c r="F152" s="222">
        <v>4262</v>
      </c>
      <c r="G152" s="178">
        <f t="shared" si="77"/>
        <v>500</v>
      </c>
      <c r="H152" s="178">
        <v>500</v>
      </c>
      <c r="I152" s="178">
        <v>0</v>
      </c>
      <c r="J152" s="178">
        <f t="shared" si="81"/>
        <v>750</v>
      </c>
      <c r="K152" s="178">
        <v>750</v>
      </c>
      <c r="L152" s="178">
        <v>0</v>
      </c>
      <c r="M152" s="182">
        <f t="shared" si="78"/>
        <v>764</v>
      </c>
      <c r="N152" s="182">
        <f>'[3]բյուջե 2023-ծախս'!$O$32/1000</f>
        <v>764</v>
      </c>
      <c r="O152" s="182">
        <v>0</v>
      </c>
      <c r="P152" s="179"/>
      <c r="Q152" s="179"/>
      <c r="R152" s="179"/>
      <c r="S152" s="182">
        <f t="shared" si="79"/>
        <v>840.4</v>
      </c>
      <c r="T152" s="182">
        <f t="shared" si="80"/>
        <v>840.4</v>
      </c>
      <c r="U152" s="182">
        <v>0</v>
      </c>
      <c r="V152" s="249">
        <f t="shared" si="82"/>
        <v>966.4599999999999</v>
      </c>
      <c r="W152" s="249">
        <f t="shared" si="83"/>
        <v>966.4599999999999</v>
      </c>
      <c r="X152" s="249">
        <v>0</v>
      </c>
      <c r="Y152" s="217"/>
    </row>
    <row r="153" spans="1:25" s="219" customFormat="1" ht="15" customHeight="1">
      <c r="A153" s="299"/>
      <c r="B153" s="268"/>
      <c r="C153" s="268"/>
      <c r="D153" s="300"/>
      <c r="E153" s="308" t="s">
        <v>25</v>
      </c>
      <c r="F153" s="107">
        <v>5129</v>
      </c>
      <c r="G153" s="178">
        <f t="shared" si="77"/>
        <v>7600</v>
      </c>
      <c r="H153" s="178"/>
      <c r="I153" s="178">
        <v>7600</v>
      </c>
      <c r="J153" s="178">
        <f t="shared" si="81"/>
        <v>0</v>
      </c>
      <c r="K153" s="178">
        <v>0</v>
      </c>
      <c r="L153" s="178">
        <v>0</v>
      </c>
      <c r="M153" s="182">
        <f t="shared" si="78"/>
        <v>0</v>
      </c>
      <c r="N153" s="182">
        <v>0</v>
      </c>
      <c r="O153" s="182">
        <v>0</v>
      </c>
      <c r="P153" s="179"/>
      <c r="Q153" s="179"/>
      <c r="R153" s="179"/>
      <c r="S153" s="182">
        <f t="shared" si="79"/>
        <v>0</v>
      </c>
      <c r="T153" s="182">
        <v>0</v>
      </c>
      <c r="U153" s="182">
        <v>0</v>
      </c>
      <c r="V153" s="249">
        <f t="shared" si="82"/>
        <v>0</v>
      </c>
      <c r="W153" s="249">
        <f t="shared" si="83"/>
        <v>0</v>
      </c>
      <c r="X153" s="249">
        <v>0</v>
      </c>
      <c r="Y153" s="217"/>
    </row>
    <row r="154" spans="1:25" s="296" customFormat="1" ht="18" customHeight="1">
      <c r="A154" s="238" t="s">
        <v>313</v>
      </c>
      <c r="B154" s="239" t="s">
        <v>302</v>
      </c>
      <c r="C154" s="239" t="s">
        <v>277</v>
      </c>
      <c r="D154" s="239" t="s">
        <v>268</v>
      </c>
      <c r="E154" s="294" t="s">
        <v>314</v>
      </c>
      <c r="F154" s="91"/>
      <c r="G154" s="91">
        <f>G156</f>
        <v>55463.3</v>
      </c>
      <c r="H154" s="91">
        <f aca="true" t="shared" si="84" ref="H154:X154">H156</f>
        <v>0</v>
      </c>
      <c r="I154" s="91">
        <f t="shared" si="84"/>
        <v>55463.3</v>
      </c>
      <c r="J154" s="91">
        <f t="shared" si="84"/>
        <v>0</v>
      </c>
      <c r="K154" s="91">
        <f t="shared" si="84"/>
        <v>0</v>
      </c>
      <c r="L154" s="91">
        <f t="shared" si="84"/>
        <v>0</v>
      </c>
      <c r="M154" s="91">
        <f t="shared" si="84"/>
        <v>0</v>
      </c>
      <c r="N154" s="91">
        <f t="shared" si="84"/>
        <v>0</v>
      </c>
      <c r="O154" s="91">
        <f t="shared" si="84"/>
        <v>0</v>
      </c>
      <c r="P154" s="91"/>
      <c r="Q154" s="91"/>
      <c r="R154" s="91"/>
      <c r="S154" s="91">
        <f>S156</f>
        <v>0</v>
      </c>
      <c r="T154" s="91">
        <f>T156</f>
        <v>0</v>
      </c>
      <c r="U154" s="91">
        <f>U156</f>
        <v>0</v>
      </c>
      <c r="V154" s="91">
        <f t="shared" si="84"/>
        <v>0</v>
      </c>
      <c r="W154" s="91">
        <f t="shared" si="84"/>
        <v>0</v>
      </c>
      <c r="X154" s="91">
        <f t="shared" si="84"/>
        <v>0</v>
      </c>
      <c r="Y154" s="295"/>
    </row>
    <row r="155" spans="1:25" s="247" customFormat="1" ht="18" customHeight="1">
      <c r="A155" s="292"/>
      <c r="B155" s="170"/>
      <c r="C155" s="170"/>
      <c r="D155" s="89"/>
      <c r="E155" s="293" t="s">
        <v>273</v>
      </c>
      <c r="F155" s="89"/>
      <c r="G155" s="89"/>
      <c r="H155" s="89"/>
      <c r="I155" s="89"/>
      <c r="J155" s="89"/>
      <c r="K155" s="89"/>
      <c r="L155" s="89"/>
      <c r="M155" s="249"/>
      <c r="N155" s="249"/>
      <c r="O155" s="249"/>
      <c r="P155" s="249"/>
      <c r="Q155" s="249"/>
      <c r="R155" s="249"/>
      <c r="S155" s="249"/>
      <c r="T155" s="249"/>
      <c r="U155" s="249"/>
      <c r="V155" s="249"/>
      <c r="W155" s="249"/>
      <c r="X155" s="249"/>
      <c r="Y155" s="220"/>
    </row>
    <row r="156" spans="1:25" s="219" customFormat="1" ht="18" customHeight="1">
      <c r="A156" s="215" t="s">
        <v>315</v>
      </c>
      <c r="B156" s="107" t="s">
        <v>302</v>
      </c>
      <c r="C156" s="107" t="s">
        <v>277</v>
      </c>
      <c r="D156" s="107" t="s">
        <v>284</v>
      </c>
      <c r="E156" s="302" t="s">
        <v>316</v>
      </c>
      <c r="F156" s="300"/>
      <c r="G156" s="300">
        <f aca="true" t="shared" si="85" ref="G156:L156">G158+G162+G164</f>
        <v>55463.3</v>
      </c>
      <c r="H156" s="300">
        <f t="shared" si="85"/>
        <v>0</v>
      </c>
      <c r="I156" s="300">
        <f t="shared" si="85"/>
        <v>55463.3</v>
      </c>
      <c r="J156" s="300">
        <f t="shared" si="85"/>
        <v>0</v>
      </c>
      <c r="K156" s="300">
        <f t="shared" si="85"/>
        <v>0</v>
      </c>
      <c r="L156" s="300">
        <f t="shared" si="85"/>
        <v>0</v>
      </c>
      <c r="M156" s="182">
        <f>N156+O156</f>
        <v>0</v>
      </c>
      <c r="N156" s="182">
        <v>0</v>
      </c>
      <c r="O156" s="182">
        <v>0</v>
      </c>
      <c r="P156" s="179"/>
      <c r="Q156" s="179"/>
      <c r="R156" s="179"/>
      <c r="S156" s="182">
        <f>T156+U156</f>
        <v>0</v>
      </c>
      <c r="T156" s="182">
        <v>0</v>
      </c>
      <c r="U156" s="182">
        <v>0</v>
      </c>
      <c r="V156" s="249">
        <f>W156+X156</f>
        <v>0</v>
      </c>
      <c r="W156" s="249">
        <f>T156+T156*0.15</f>
        <v>0</v>
      </c>
      <c r="X156" s="249">
        <v>0</v>
      </c>
      <c r="Y156" s="217"/>
    </row>
    <row r="157" spans="1:25" s="247" customFormat="1" ht="12.75" customHeight="1">
      <c r="A157" s="292"/>
      <c r="B157" s="170"/>
      <c r="C157" s="170"/>
      <c r="D157" s="89"/>
      <c r="E157" s="293" t="s">
        <v>77</v>
      </c>
      <c r="F157" s="89"/>
      <c r="G157" s="89"/>
      <c r="H157" s="89"/>
      <c r="I157" s="89"/>
      <c r="J157" s="89"/>
      <c r="K157" s="89"/>
      <c r="L157" s="8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20"/>
    </row>
    <row r="158" spans="1:25" s="219" customFormat="1" ht="20.25" customHeight="1">
      <c r="A158" s="299"/>
      <c r="B158" s="268"/>
      <c r="C158" s="268"/>
      <c r="D158" s="300"/>
      <c r="E158" s="321" t="s">
        <v>26</v>
      </c>
      <c r="F158" s="90"/>
      <c r="G158" s="90">
        <f aca="true" t="shared" si="86" ref="G158:X158">G159+G160+G161</f>
        <v>55463.3</v>
      </c>
      <c r="H158" s="90">
        <f t="shared" si="86"/>
        <v>0</v>
      </c>
      <c r="I158" s="90">
        <f t="shared" si="86"/>
        <v>55463.3</v>
      </c>
      <c r="J158" s="90">
        <f t="shared" si="86"/>
        <v>0</v>
      </c>
      <c r="K158" s="90">
        <f t="shared" si="86"/>
        <v>0</v>
      </c>
      <c r="L158" s="90">
        <f t="shared" si="86"/>
        <v>0</v>
      </c>
      <c r="M158" s="90">
        <f t="shared" si="86"/>
        <v>0</v>
      </c>
      <c r="N158" s="90">
        <f t="shared" si="86"/>
        <v>0</v>
      </c>
      <c r="O158" s="90">
        <f t="shared" si="86"/>
        <v>0</v>
      </c>
      <c r="P158" s="90"/>
      <c r="Q158" s="90"/>
      <c r="R158" s="90"/>
      <c r="S158" s="90">
        <f>S159+S160+S161</f>
        <v>0</v>
      </c>
      <c r="T158" s="90">
        <f>T159+T160+T161</f>
        <v>0</v>
      </c>
      <c r="U158" s="90">
        <f>U159+U160+U161</f>
        <v>0</v>
      </c>
      <c r="V158" s="90">
        <f t="shared" si="86"/>
        <v>0</v>
      </c>
      <c r="W158" s="90">
        <f t="shared" si="86"/>
        <v>0</v>
      </c>
      <c r="X158" s="90">
        <f t="shared" si="86"/>
        <v>0</v>
      </c>
      <c r="Y158" s="217"/>
    </row>
    <row r="159" spans="1:25" s="219" customFormat="1" ht="15.75" customHeight="1">
      <c r="A159" s="299"/>
      <c r="B159" s="268"/>
      <c r="C159" s="268"/>
      <c r="D159" s="300"/>
      <c r="E159" s="302" t="s">
        <v>595</v>
      </c>
      <c r="F159" s="107" t="s">
        <v>594</v>
      </c>
      <c r="G159" s="182">
        <f>H159+I159</f>
        <v>53340.3</v>
      </c>
      <c r="H159" s="182">
        <v>0</v>
      </c>
      <c r="I159" s="182">
        <v>53340.3</v>
      </c>
      <c r="J159" s="182">
        <f>K159+L159</f>
        <v>0</v>
      </c>
      <c r="K159" s="182">
        <v>0</v>
      </c>
      <c r="L159" s="182">
        <v>0</v>
      </c>
      <c r="M159" s="182">
        <f>N159+O159</f>
        <v>0</v>
      </c>
      <c r="N159" s="182">
        <v>0</v>
      </c>
      <c r="O159" s="182">
        <v>0</v>
      </c>
      <c r="P159" s="179"/>
      <c r="Q159" s="179"/>
      <c r="R159" s="179"/>
      <c r="S159" s="182">
        <f>T159+U159</f>
        <v>0</v>
      </c>
      <c r="T159" s="182">
        <v>0</v>
      </c>
      <c r="U159" s="182">
        <v>0</v>
      </c>
      <c r="V159" s="249">
        <f>W159+X159</f>
        <v>0</v>
      </c>
      <c r="W159" s="249">
        <f>T159+T159*0.15</f>
        <v>0</v>
      </c>
      <c r="X159" s="249">
        <v>0</v>
      </c>
      <c r="Y159" s="217"/>
    </row>
    <row r="160" spans="1:25" s="219" customFormat="1" ht="15.75" customHeight="1">
      <c r="A160" s="299"/>
      <c r="B160" s="268"/>
      <c r="C160" s="268"/>
      <c r="D160" s="300"/>
      <c r="E160" s="302" t="s">
        <v>597</v>
      </c>
      <c r="F160" s="107" t="s">
        <v>596</v>
      </c>
      <c r="G160" s="182">
        <f>H160+I160</f>
        <v>0</v>
      </c>
      <c r="H160" s="182">
        <v>0</v>
      </c>
      <c r="I160" s="182">
        <v>0</v>
      </c>
      <c r="J160" s="182">
        <f>K160+L160</f>
        <v>0</v>
      </c>
      <c r="K160" s="182">
        <v>0</v>
      </c>
      <c r="L160" s="182">
        <v>0</v>
      </c>
      <c r="M160" s="182">
        <f>N160+O160</f>
        <v>0</v>
      </c>
      <c r="N160" s="182">
        <v>0</v>
      </c>
      <c r="O160" s="182">
        <v>0</v>
      </c>
      <c r="P160" s="179"/>
      <c r="Q160" s="179"/>
      <c r="R160" s="179"/>
      <c r="S160" s="182">
        <f>T160+U160</f>
        <v>0</v>
      </c>
      <c r="T160" s="182">
        <v>0</v>
      </c>
      <c r="U160" s="182">
        <v>0</v>
      </c>
      <c r="V160" s="249">
        <f>W160+X160</f>
        <v>0</v>
      </c>
      <c r="W160" s="249">
        <f>T160+T160*0.15</f>
        <v>0</v>
      </c>
      <c r="X160" s="249">
        <v>0</v>
      </c>
      <c r="Y160" s="217"/>
    </row>
    <row r="161" spans="1:25" s="219" customFormat="1" ht="15.75" customHeight="1">
      <c r="A161" s="299"/>
      <c r="B161" s="268"/>
      <c r="C161" s="268"/>
      <c r="D161" s="300"/>
      <c r="E161" s="302" t="s">
        <v>612</v>
      </c>
      <c r="F161" s="107" t="s">
        <v>611</v>
      </c>
      <c r="G161" s="182">
        <f>H161+I161</f>
        <v>2123</v>
      </c>
      <c r="H161" s="182">
        <v>0</v>
      </c>
      <c r="I161" s="182">
        <v>2123</v>
      </c>
      <c r="J161" s="182">
        <f>K161+L161</f>
        <v>0</v>
      </c>
      <c r="K161" s="182">
        <v>0</v>
      </c>
      <c r="L161" s="182">
        <v>0</v>
      </c>
      <c r="M161" s="182">
        <f>N161+O161</f>
        <v>0</v>
      </c>
      <c r="N161" s="182">
        <v>0</v>
      </c>
      <c r="O161" s="182">
        <v>0</v>
      </c>
      <c r="P161" s="179"/>
      <c r="Q161" s="179"/>
      <c r="R161" s="179"/>
      <c r="S161" s="182">
        <f>T161+U161</f>
        <v>0</v>
      </c>
      <c r="T161" s="182">
        <v>0</v>
      </c>
      <c r="U161" s="182">
        <v>0</v>
      </c>
      <c r="V161" s="249">
        <f>W161+X161</f>
        <v>0</v>
      </c>
      <c r="W161" s="249">
        <f>T161+T161*0.15</f>
        <v>0</v>
      </c>
      <c r="X161" s="249">
        <v>0</v>
      </c>
      <c r="Y161" s="217"/>
    </row>
    <row r="162" spans="1:25" s="219" customFormat="1" ht="59.25" customHeight="1">
      <c r="A162" s="299"/>
      <c r="B162" s="268"/>
      <c r="C162" s="268"/>
      <c r="D162" s="300"/>
      <c r="E162" s="294" t="s">
        <v>764</v>
      </c>
      <c r="F162" s="90"/>
      <c r="G162" s="90">
        <f aca="true" t="shared" si="87" ref="G162:X162">G163</f>
        <v>0</v>
      </c>
      <c r="H162" s="90">
        <f t="shared" si="87"/>
        <v>0</v>
      </c>
      <c r="I162" s="90">
        <f t="shared" si="87"/>
        <v>0</v>
      </c>
      <c r="J162" s="90">
        <f t="shared" si="87"/>
        <v>0</v>
      </c>
      <c r="K162" s="90">
        <f t="shared" si="87"/>
        <v>0</v>
      </c>
      <c r="L162" s="90">
        <f t="shared" si="87"/>
        <v>0</v>
      </c>
      <c r="M162" s="90">
        <f t="shared" si="87"/>
        <v>0</v>
      </c>
      <c r="N162" s="90">
        <f t="shared" si="87"/>
        <v>0</v>
      </c>
      <c r="O162" s="90">
        <f t="shared" si="87"/>
        <v>0</v>
      </c>
      <c r="P162" s="90"/>
      <c r="Q162" s="90"/>
      <c r="R162" s="90"/>
      <c r="S162" s="90">
        <f t="shared" si="87"/>
        <v>0</v>
      </c>
      <c r="T162" s="90">
        <f t="shared" si="87"/>
        <v>0</v>
      </c>
      <c r="U162" s="90">
        <f t="shared" si="87"/>
        <v>0</v>
      </c>
      <c r="V162" s="90">
        <f t="shared" si="87"/>
        <v>0</v>
      </c>
      <c r="W162" s="90">
        <f t="shared" si="87"/>
        <v>0</v>
      </c>
      <c r="X162" s="90">
        <f t="shared" si="87"/>
        <v>0</v>
      </c>
      <c r="Y162" s="217"/>
    </row>
    <row r="163" spans="1:25" s="219" customFormat="1" ht="17.25" customHeight="1">
      <c r="A163" s="299"/>
      <c r="B163" s="268"/>
      <c r="C163" s="268"/>
      <c r="D163" s="300"/>
      <c r="E163" s="302" t="s">
        <v>597</v>
      </c>
      <c r="F163" s="107" t="s">
        <v>596</v>
      </c>
      <c r="G163" s="182">
        <f>H163+I163</f>
        <v>0</v>
      </c>
      <c r="H163" s="178">
        <v>0</v>
      </c>
      <c r="I163" s="178">
        <v>0</v>
      </c>
      <c r="J163" s="182">
        <f>K163+L163</f>
        <v>0</v>
      </c>
      <c r="K163" s="178">
        <v>0</v>
      </c>
      <c r="L163" s="178">
        <v>0</v>
      </c>
      <c r="M163" s="182">
        <f>N163+O163</f>
        <v>0</v>
      </c>
      <c r="N163" s="182">
        <v>0</v>
      </c>
      <c r="O163" s="182">
        <v>0</v>
      </c>
      <c r="P163" s="179"/>
      <c r="Q163" s="179"/>
      <c r="R163" s="179"/>
      <c r="S163" s="182">
        <f>T163+U163</f>
        <v>0</v>
      </c>
      <c r="T163" s="182">
        <v>0</v>
      </c>
      <c r="U163" s="182">
        <v>0</v>
      </c>
      <c r="V163" s="249">
        <f>W163+X163</f>
        <v>0</v>
      </c>
      <c r="W163" s="249">
        <f>T163+T163*0.15</f>
        <v>0</v>
      </c>
      <c r="X163" s="249">
        <v>0</v>
      </c>
      <c r="Y163" s="217"/>
    </row>
    <row r="164" spans="1:25" s="219" customFormat="1" ht="22.5" customHeight="1">
      <c r="A164" s="299"/>
      <c r="B164" s="268"/>
      <c r="C164" s="268"/>
      <c r="D164" s="300"/>
      <c r="E164" s="294" t="s">
        <v>765</v>
      </c>
      <c r="F164" s="90"/>
      <c r="G164" s="90">
        <f aca="true" t="shared" si="88" ref="G164:X164">G165</f>
        <v>0</v>
      </c>
      <c r="H164" s="90">
        <f t="shared" si="88"/>
        <v>0</v>
      </c>
      <c r="I164" s="90">
        <f t="shared" si="88"/>
        <v>0</v>
      </c>
      <c r="J164" s="90">
        <f t="shared" si="88"/>
        <v>0</v>
      </c>
      <c r="K164" s="90">
        <f t="shared" si="88"/>
        <v>0</v>
      </c>
      <c r="L164" s="90">
        <f t="shared" si="88"/>
        <v>0</v>
      </c>
      <c r="M164" s="90">
        <f t="shared" si="88"/>
        <v>0</v>
      </c>
      <c r="N164" s="90">
        <f t="shared" si="88"/>
        <v>0</v>
      </c>
      <c r="O164" s="90">
        <f t="shared" si="88"/>
        <v>0</v>
      </c>
      <c r="P164" s="90"/>
      <c r="Q164" s="90"/>
      <c r="R164" s="90"/>
      <c r="S164" s="90">
        <f t="shared" si="88"/>
        <v>0</v>
      </c>
      <c r="T164" s="90">
        <f t="shared" si="88"/>
        <v>0</v>
      </c>
      <c r="U164" s="90">
        <f t="shared" si="88"/>
        <v>0</v>
      </c>
      <c r="V164" s="90">
        <f t="shared" si="88"/>
        <v>0</v>
      </c>
      <c r="W164" s="90">
        <f t="shared" si="88"/>
        <v>0</v>
      </c>
      <c r="X164" s="90">
        <f t="shared" si="88"/>
        <v>0</v>
      </c>
      <c r="Y164" s="217"/>
    </row>
    <row r="165" spans="1:25" s="219" customFormat="1" ht="13.5" customHeight="1">
      <c r="A165" s="299"/>
      <c r="B165" s="268"/>
      <c r="C165" s="268"/>
      <c r="D165" s="300"/>
      <c r="E165" s="302" t="s">
        <v>597</v>
      </c>
      <c r="F165" s="107" t="s">
        <v>596</v>
      </c>
      <c r="G165" s="182">
        <f>H165+I165</f>
        <v>0</v>
      </c>
      <c r="H165" s="178">
        <v>0</v>
      </c>
      <c r="I165" s="178">
        <v>0</v>
      </c>
      <c r="J165" s="107"/>
      <c r="K165" s="107"/>
      <c r="L165" s="107"/>
      <c r="M165" s="249"/>
      <c r="N165" s="249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17"/>
    </row>
    <row r="166" spans="1:25" s="296" customFormat="1" ht="13.5" customHeight="1">
      <c r="A166" s="322" t="s">
        <v>317</v>
      </c>
      <c r="B166" s="323" t="s">
        <v>302</v>
      </c>
      <c r="C166" s="323" t="s">
        <v>284</v>
      </c>
      <c r="D166" s="90" t="s">
        <v>268</v>
      </c>
      <c r="E166" s="294" t="s">
        <v>318</v>
      </c>
      <c r="F166" s="90"/>
      <c r="G166" s="90">
        <f>G168+G204</f>
        <v>59185.299999999996</v>
      </c>
      <c r="H166" s="90">
        <f aca="true" t="shared" si="89" ref="H166:U166">H168+H204</f>
        <v>43362.4</v>
      </c>
      <c r="I166" s="90">
        <f t="shared" si="89"/>
        <v>15822.9</v>
      </c>
      <c r="J166" s="90">
        <f t="shared" si="89"/>
        <v>181250.8</v>
      </c>
      <c r="K166" s="90">
        <f t="shared" si="89"/>
        <v>47607.700000000004</v>
      </c>
      <c r="L166" s="90">
        <f t="shared" si="89"/>
        <v>133643.1</v>
      </c>
      <c r="M166" s="90">
        <f t="shared" si="89"/>
        <v>316165.4048064964</v>
      </c>
      <c r="N166" s="90">
        <f t="shared" si="89"/>
        <v>58665.404806496364</v>
      </c>
      <c r="O166" s="90">
        <f t="shared" si="89"/>
        <v>257500</v>
      </c>
      <c r="P166" s="90"/>
      <c r="Q166" s="90"/>
      <c r="R166" s="90"/>
      <c r="S166" s="90">
        <f t="shared" si="89"/>
        <v>202866.41494723028</v>
      </c>
      <c r="T166" s="90">
        <f t="shared" si="89"/>
        <v>60366.41494723028</v>
      </c>
      <c r="U166" s="90">
        <f t="shared" si="89"/>
        <v>142500</v>
      </c>
      <c r="V166" s="90">
        <f>V168+V204</f>
        <v>165466.50326143872</v>
      </c>
      <c r="W166" s="90">
        <f>W168+W204</f>
        <v>62966.503261438724</v>
      </c>
      <c r="X166" s="90">
        <f>X168</f>
        <v>60000</v>
      </c>
      <c r="Y166" s="295"/>
    </row>
    <row r="167" spans="1:25" s="247" customFormat="1" ht="13.5" customHeight="1">
      <c r="A167" s="292"/>
      <c r="B167" s="170"/>
      <c r="C167" s="170"/>
      <c r="D167" s="89"/>
      <c r="E167" s="293" t="s">
        <v>273</v>
      </c>
      <c r="F167" s="89"/>
      <c r="G167" s="89"/>
      <c r="H167" s="89"/>
      <c r="I167" s="89"/>
      <c r="J167" s="89"/>
      <c r="K167" s="89"/>
      <c r="L167" s="8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20"/>
    </row>
    <row r="168" spans="1:25" s="219" customFormat="1" ht="13.5" customHeight="1">
      <c r="A168" s="215" t="s">
        <v>319</v>
      </c>
      <c r="B168" s="107" t="s">
        <v>302</v>
      </c>
      <c r="C168" s="107" t="s">
        <v>284</v>
      </c>
      <c r="D168" s="107" t="s">
        <v>271</v>
      </c>
      <c r="E168" s="302" t="s">
        <v>320</v>
      </c>
      <c r="F168" s="300"/>
      <c r="G168" s="300">
        <f aca="true" t="shared" si="90" ref="G168:O168">G170+G172+G174+G176+G179+G181+G184+G188+G191+G194+G196+G202</f>
        <v>980.7</v>
      </c>
      <c r="H168" s="300">
        <f t="shared" si="90"/>
        <v>980.7</v>
      </c>
      <c r="I168" s="300">
        <f t="shared" si="90"/>
        <v>0</v>
      </c>
      <c r="J168" s="92">
        <f t="shared" si="90"/>
        <v>1500</v>
      </c>
      <c r="K168" s="92">
        <f t="shared" si="90"/>
        <v>1500</v>
      </c>
      <c r="L168" s="92">
        <f t="shared" si="90"/>
        <v>0</v>
      </c>
      <c r="M168" s="92">
        <f t="shared" si="90"/>
        <v>269691.08</v>
      </c>
      <c r="N168" s="92">
        <f t="shared" si="90"/>
        <v>12191.08</v>
      </c>
      <c r="O168" s="92">
        <f t="shared" si="90"/>
        <v>257500</v>
      </c>
      <c r="P168" s="179"/>
      <c r="Q168" s="179"/>
      <c r="R168" s="179"/>
      <c r="S168" s="92">
        <f aca="true" t="shared" si="91" ref="S168:X168">S170+S172+S174+S176+S179+S181+S184+S188+S191+S194+S196+S202</f>
        <v>112552.534</v>
      </c>
      <c r="T168" s="92">
        <f t="shared" si="91"/>
        <v>12552.534</v>
      </c>
      <c r="U168" s="92">
        <f t="shared" si="91"/>
        <v>100000</v>
      </c>
      <c r="V168" s="92">
        <f t="shared" si="91"/>
        <v>74435.4141</v>
      </c>
      <c r="W168" s="92">
        <f t="shared" si="91"/>
        <v>14435.4141</v>
      </c>
      <c r="X168" s="92">
        <f t="shared" si="91"/>
        <v>60000</v>
      </c>
      <c r="Y168" s="217"/>
    </row>
    <row r="169" spans="1:25" s="247" customFormat="1" ht="12.75" customHeight="1">
      <c r="A169" s="292"/>
      <c r="B169" s="170"/>
      <c r="C169" s="170"/>
      <c r="D169" s="89"/>
      <c r="E169" s="293" t="s">
        <v>77</v>
      </c>
      <c r="F169" s="89"/>
      <c r="G169" s="89"/>
      <c r="H169" s="89"/>
      <c r="I169" s="89"/>
      <c r="J169" s="89"/>
      <c r="K169" s="89"/>
      <c r="L169" s="8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20"/>
    </row>
    <row r="170" spans="1:25" s="219" customFormat="1" ht="25.5" customHeight="1">
      <c r="A170" s="299"/>
      <c r="B170" s="268"/>
      <c r="C170" s="268"/>
      <c r="D170" s="300"/>
      <c r="E170" s="294" t="s">
        <v>766</v>
      </c>
      <c r="F170" s="90"/>
      <c r="G170" s="90">
        <f aca="true" t="shared" si="92" ref="G170:X170">G171</f>
        <v>980.7</v>
      </c>
      <c r="H170" s="90">
        <f t="shared" si="92"/>
        <v>980.7</v>
      </c>
      <c r="I170" s="90">
        <f t="shared" si="92"/>
        <v>0</v>
      </c>
      <c r="J170" s="90">
        <f t="shared" si="92"/>
        <v>1500</v>
      </c>
      <c r="K170" s="90">
        <f t="shared" si="92"/>
        <v>1500</v>
      </c>
      <c r="L170" s="90">
        <f t="shared" si="92"/>
        <v>0</v>
      </c>
      <c r="M170" s="90">
        <f t="shared" si="92"/>
        <v>1500</v>
      </c>
      <c r="N170" s="90">
        <f t="shared" si="92"/>
        <v>1500</v>
      </c>
      <c r="O170" s="90">
        <f t="shared" si="92"/>
        <v>0</v>
      </c>
      <c r="P170" s="90"/>
      <c r="Q170" s="90"/>
      <c r="R170" s="90"/>
      <c r="S170" s="90">
        <f t="shared" si="92"/>
        <v>1326.8999999999999</v>
      </c>
      <c r="T170" s="90">
        <f t="shared" si="92"/>
        <v>1326.8999999999999</v>
      </c>
      <c r="U170" s="90">
        <f t="shared" si="92"/>
        <v>0</v>
      </c>
      <c r="V170" s="90">
        <f t="shared" si="92"/>
        <v>1525.935</v>
      </c>
      <c r="W170" s="90">
        <f t="shared" si="92"/>
        <v>1525.935</v>
      </c>
      <c r="X170" s="90">
        <f t="shared" si="92"/>
        <v>0</v>
      </c>
      <c r="Y170" s="217"/>
    </row>
    <row r="171" spans="1:25" s="219" customFormat="1" ht="25.5" customHeight="1">
      <c r="A171" s="299"/>
      <c r="B171" s="268"/>
      <c r="C171" s="268"/>
      <c r="D171" s="300"/>
      <c r="E171" s="302" t="s">
        <v>503</v>
      </c>
      <c r="F171" s="107" t="s">
        <v>502</v>
      </c>
      <c r="G171" s="178">
        <f aca="true" t="shared" si="93" ref="G171:G201">H171+I171</f>
        <v>980.7</v>
      </c>
      <c r="H171" s="178">
        <v>980.7</v>
      </c>
      <c r="I171" s="178">
        <v>0</v>
      </c>
      <c r="J171" s="178">
        <f>K171+L171</f>
        <v>1500</v>
      </c>
      <c r="K171" s="178">
        <v>1500</v>
      </c>
      <c r="L171" s="178">
        <v>0</v>
      </c>
      <c r="M171" s="182">
        <f>N171+O171</f>
        <v>1500</v>
      </c>
      <c r="N171" s="182">
        <f>'[3]բյուջե 2023-ծախս'!$S$28/1000</f>
        <v>1500</v>
      </c>
      <c r="O171" s="182">
        <v>0</v>
      </c>
      <c r="P171" s="179"/>
      <c r="Q171" s="179"/>
      <c r="R171" s="179"/>
      <c r="S171" s="182">
        <f>T171+U171</f>
        <v>1326.8999999999999</v>
      </c>
      <c r="T171" s="182">
        <f>(H171+K171+N171)/3</f>
        <v>1326.8999999999999</v>
      </c>
      <c r="U171" s="182">
        <v>0</v>
      </c>
      <c r="V171" s="182">
        <f>W171+X171</f>
        <v>1525.935</v>
      </c>
      <c r="W171" s="182">
        <f>T171+T171*0.15</f>
        <v>1525.935</v>
      </c>
      <c r="X171" s="182">
        <v>0</v>
      </c>
      <c r="Y171" s="217"/>
    </row>
    <row r="172" spans="1:25" s="219" customFormat="1" ht="16.5" customHeight="1">
      <c r="A172" s="299"/>
      <c r="B172" s="268"/>
      <c r="C172" s="268"/>
      <c r="D172" s="300"/>
      <c r="E172" s="294" t="s">
        <v>767</v>
      </c>
      <c r="F172" s="90"/>
      <c r="G172" s="90">
        <f aca="true" t="shared" si="94" ref="G172:X172">G173</f>
        <v>0</v>
      </c>
      <c r="H172" s="90">
        <f t="shared" si="94"/>
        <v>0</v>
      </c>
      <c r="I172" s="90">
        <f t="shared" si="94"/>
        <v>0</v>
      </c>
      <c r="J172" s="90">
        <f t="shared" si="94"/>
        <v>0</v>
      </c>
      <c r="K172" s="90">
        <f t="shared" si="94"/>
        <v>0</v>
      </c>
      <c r="L172" s="90">
        <f t="shared" si="94"/>
        <v>0</v>
      </c>
      <c r="M172" s="90">
        <f t="shared" si="94"/>
        <v>147500</v>
      </c>
      <c r="N172" s="90">
        <f t="shared" si="94"/>
        <v>0</v>
      </c>
      <c r="O172" s="90">
        <f t="shared" si="94"/>
        <v>147500</v>
      </c>
      <c r="P172" s="90"/>
      <c r="Q172" s="90"/>
      <c r="R172" s="90"/>
      <c r="S172" s="90">
        <f t="shared" si="94"/>
        <v>60000</v>
      </c>
      <c r="T172" s="90">
        <f t="shared" si="94"/>
        <v>0</v>
      </c>
      <c r="U172" s="90">
        <f t="shared" si="94"/>
        <v>60000</v>
      </c>
      <c r="V172" s="90">
        <f t="shared" si="94"/>
        <v>60000</v>
      </c>
      <c r="W172" s="90">
        <f t="shared" si="94"/>
        <v>0</v>
      </c>
      <c r="X172" s="90">
        <f t="shared" si="94"/>
        <v>60000</v>
      </c>
      <c r="Y172" s="217"/>
    </row>
    <row r="173" spans="1:25" s="219" customFormat="1" ht="16.5" customHeight="1">
      <c r="A173" s="299"/>
      <c r="B173" s="268"/>
      <c r="C173" s="268"/>
      <c r="D173" s="300"/>
      <c r="E173" s="302" t="s">
        <v>597</v>
      </c>
      <c r="F173" s="107" t="s">
        <v>596</v>
      </c>
      <c r="G173" s="182">
        <f t="shared" si="93"/>
        <v>0</v>
      </c>
      <c r="H173" s="178">
        <v>0</v>
      </c>
      <c r="I173" s="178">
        <v>0</v>
      </c>
      <c r="J173" s="182">
        <f>K173+L173</f>
        <v>0</v>
      </c>
      <c r="K173" s="178">
        <v>0</v>
      </c>
      <c r="L173" s="178">
        <v>0</v>
      </c>
      <c r="M173" s="182">
        <f>N173+O173</f>
        <v>147500</v>
      </c>
      <c r="N173" s="182">
        <v>0</v>
      </c>
      <c r="O173" s="182">
        <f>ԿԾ!F42+ԿԾ!G42</f>
        <v>147500</v>
      </c>
      <c r="P173" s="179"/>
      <c r="Q173" s="179"/>
      <c r="R173" s="179"/>
      <c r="S173" s="182">
        <f>T173+U173</f>
        <v>60000</v>
      </c>
      <c r="T173" s="182">
        <v>0</v>
      </c>
      <c r="U173" s="182">
        <f>ԿԾ!F48+ԿԾ!G48</f>
        <v>60000</v>
      </c>
      <c r="V173" s="182">
        <f>W173+X173</f>
        <v>60000</v>
      </c>
      <c r="W173" s="182">
        <v>0</v>
      </c>
      <c r="X173" s="182">
        <f>U173</f>
        <v>60000</v>
      </c>
      <c r="Y173" s="217"/>
    </row>
    <row r="174" spans="1:25" s="219" customFormat="1" ht="16.5" customHeight="1">
      <c r="A174" s="299"/>
      <c r="B174" s="268"/>
      <c r="C174" s="268"/>
      <c r="D174" s="300"/>
      <c r="E174" s="294" t="s">
        <v>768</v>
      </c>
      <c r="F174" s="90"/>
      <c r="G174" s="90">
        <f aca="true" t="shared" si="95" ref="G174:X174">G175</f>
        <v>0</v>
      </c>
      <c r="H174" s="90">
        <f t="shared" si="95"/>
        <v>0</v>
      </c>
      <c r="I174" s="90">
        <f t="shared" si="95"/>
        <v>0</v>
      </c>
      <c r="J174" s="90">
        <f t="shared" si="95"/>
        <v>0</v>
      </c>
      <c r="K174" s="90">
        <f t="shared" si="95"/>
        <v>0</v>
      </c>
      <c r="L174" s="90">
        <f t="shared" si="95"/>
        <v>0</v>
      </c>
      <c r="M174" s="90">
        <f t="shared" si="95"/>
        <v>0</v>
      </c>
      <c r="N174" s="90">
        <f t="shared" si="95"/>
        <v>0</v>
      </c>
      <c r="O174" s="90">
        <f t="shared" si="95"/>
        <v>0</v>
      </c>
      <c r="P174" s="90"/>
      <c r="Q174" s="90"/>
      <c r="R174" s="90"/>
      <c r="S174" s="90">
        <f t="shared" si="95"/>
        <v>0</v>
      </c>
      <c r="T174" s="90">
        <f t="shared" si="95"/>
        <v>0</v>
      </c>
      <c r="U174" s="90">
        <f t="shared" si="95"/>
        <v>0</v>
      </c>
      <c r="V174" s="90">
        <f t="shared" si="95"/>
        <v>0</v>
      </c>
      <c r="W174" s="90">
        <f t="shared" si="95"/>
        <v>0</v>
      </c>
      <c r="X174" s="90">
        <f t="shared" si="95"/>
        <v>0</v>
      </c>
      <c r="Y174" s="217"/>
    </row>
    <row r="175" spans="1:25" s="219" customFormat="1" ht="24" customHeight="1">
      <c r="A175" s="299"/>
      <c r="B175" s="268"/>
      <c r="C175" s="268"/>
      <c r="D175" s="300"/>
      <c r="E175" s="302" t="s">
        <v>503</v>
      </c>
      <c r="F175" s="107" t="s">
        <v>502</v>
      </c>
      <c r="G175" s="182">
        <f t="shared" si="93"/>
        <v>0</v>
      </c>
      <c r="H175" s="178">
        <v>0</v>
      </c>
      <c r="I175" s="178">
        <v>0</v>
      </c>
      <c r="J175" s="182">
        <f>K175+L175</f>
        <v>0</v>
      </c>
      <c r="K175" s="178">
        <v>0</v>
      </c>
      <c r="L175" s="178">
        <v>0</v>
      </c>
      <c r="M175" s="182">
        <f>N175+O175</f>
        <v>0</v>
      </c>
      <c r="N175" s="182">
        <v>0</v>
      </c>
      <c r="O175" s="182">
        <v>0</v>
      </c>
      <c r="P175" s="179"/>
      <c r="Q175" s="179"/>
      <c r="R175" s="179"/>
      <c r="S175" s="182">
        <f>T175+U175</f>
        <v>0</v>
      </c>
      <c r="T175" s="182">
        <v>0</v>
      </c>
      <c r="U175" s="182">
        <v>0</v>
      </c>
      <c r="V175" s="182">
        <f>W175+X175</f>
        <v>0</v>
      </c>
      <c r="W175" s="182">
        <v>0</v>
      </c>
      <c r="X175" s="182">
        <v>0</v>
      </c>
      <c r="Y175" s="217"/>
    </row>
    <row r="176" spans="1:25" s="219" customFormat="1" ht="15.75" customHeight="1">
      <c r="A176" s="299"/>
      <c r="B176" s="268"/>
      <c r="C176" s="268"/>
      <c r="D176" s="300"/>
      <c r="E176" s="294" t="s">
        <v>769</v>
      </c>
      <c r="F176" s="90"/>
      <c r="G176" s="90">
        <f aca="true" t="shared" si="96" ref="G176:X176">G177+G178</f>
        <v>0</v>
      </c>
      <c r="H176" s="90">
        <f t="shared" si="96"/>
        <v>0</v>
      </c>
      <c r="I176" s="90">
        <f t="shared" si="96"/>
        <v>0</v>
      </c>
      <c r="J176" s="90">
        <f t="shared" si="96"/>
        <v>0</v>
      </c>
      <c r="K176" s="90">
        <f t="shared" si="96"/>
        <v>0</v>
      </c>
      <c r="L176" s="90">
        <f t="shared" si="96"/>
        <v>0</v>
      </c>
      <c r="M176" s="90">
        <f t="shared" si="96"/>
        <v>0</v>
      </c>
      <c r="N176" s="90">
        <f t="shared" si="96"/>
        <v>0</v>
      </c>
      <c r="O176" s="90">
        <f t="shared" si="96"/>
        <v>0</v>
      </c>
      <c r="P176" s="90"/>
      <c r="Q176" s="90"/>
      <c r="R176" s="90"/>
      <c r="S176" s="90">
        <f>S177+S178</f>
        <v>0</v>
      </c>
      <c r="T176" s="90">
        <f>T177+T178</f>
        <v>0</v>
      </c>
      <c r="U176" s="90">
        <f>U177+U178</f>
        <v>0</v>
      </c>
      <c r="V176" s="90">
        <f t="shared" si="96"/>
        <v>0</v>
      </c>
      <c r="W176" s="90">
        <f t="shared" si="96"/>
        <v>0</v>
      </c>
      <c r="X176" s="90">
        <f t="shared" si="96"/>
        <v>0</v>
      </c>
      <c r="Y176" s="217"/>
    </row>
    <row r="177" spans="1:25" s="219" customFormat="1" ht="27.75" customHeight="1">
      <c r="A177" s="299"/>
      <c r="B177" s="268"/>
      <c r="C177" s="268"/>
      <c r="D177" s="300"/>
      <c r="E177" s="302" t="s">
        <v>503</v>
      </c>
      <c r="F177" s="107" t="s">
        <v>502</v>
      </c>
      <c r="G177" s="182">
        <f t="shared" si="93"/>
        <v>0</v>
      </c>
      <c r="H177" s="178">
        <v>0</v>
      </c>
      <c r="I177" s="178">
        <v>0</v>
      </c>
      <c r="J177" s="182">
        <f>K177+L177</f>
        <v>0</v>
      </c>
      <c r="K177" s="178">
        <v>0</v>
      </c>
      <c r="L177" s="178">
        <v>0</v>
      </c>
      <c r="M177" s="182">
        <f>N177+O177</f>
        <v>0</v>
      </c>
      <c r="N177" s="182">
        <v>0</v>
      </c>
      <c r="O177" s="182">
        <v>0</v>
      </c>
      <c r="P177" s="179"/>
      <c r="Q177" s="179"/>
      <c r="R177" s="179"/>
      <c r="S177" s="182">
        <f>T177+U177</f>
        <v>0</v>
      </c>
      <c r="T177" s="182">
        <v>0</v>
      </c>
      <c r="U177" s="182">
        <v>0</v>
      </c>
      <c r="V177" s="182">
        <f>W177+X177</f>
        <v>0</v>
      </c>
      <c r="W177" s="182">
        <v>0</v>
      </c>
      <c r="X177" s="182">
        <v>0</v>
      </c>
      <c r="Y177" s="217"/>
    </row>
    <row r="178" spans="1:25" s="219" customFormat="1" ht="18" customHeight="1">
      <c r="A178" s="299"/>
      <c r="B178" s="268"/>
      <c r="C178" s="268"/>
      <c r="D178" s="300"/>
      <c r="E178" s="302" t="s">
        <v>597</v>
      </c>
      <c r="F178" s="107" t="s">
        <v>596</v>
      </c>
      <c r="G178" s="182">
        <f t="shared" si="93"/>
        <v>0</v>
      </c>
      <c r="H178" s="178">
        <v>0</v>
      </c>
      <c r="I178" s="178">
        <v>0</v>
      </c>
      <c r="J178" s="182">
        <f>K178+L178</f>
        <v>0</v>
      </c>
      <c r="K178" s="178">
        <v>0</v>
      </c>
      <c r="L178" s="178">
        <v>0</v>
      </c>
      <c r="M178" s="182">
        <f>N178+O178</f>
        <v>0</v>
      </c>
      <c r="N178" s="182">
        <v>0</v>
      </c>
      <c r="O178" s="182">
        <v>0</v>
      </c>
      <c r="P178" s="179"/>
      <c r="Q178" s="179"/>
      <c r="R178" s="179"/>
      <c r="S178" s="182">
        <f>T178+U178</f>
        <v>0</v>
      </c>
      <c r="T178" s="182">
        <v>0</v>
      </c>
      <c r="U178" s="182">
        <v>0</v>
      </c>
      <c r="V178" s="182">
        <f>W178+X178</f>
        <v>0</v>
      </c>
      <c r="W178" s="182">
        <v>0</v>
      </c>
      <c r="X178" s="182">
        <v>0</v>
      </c>
      <c r="Y178" s="217"/>
    </row>
    <row r="179" spans="1:25" s="219" customFormat="1" ht="25.5" customHeight="1">
      <c r="A179" s="299"/>
      <c r="B179" s="268"/>
      <c r="C179" s="268"/>
      <c r="D179" s="300"/>
      <c r="E179" s="294" t="s">
        <v>770</v>
      </c>
      <c r="F179" s="90"/>
      <c r="G179" s="90">
        <f aca="true" t="shared" si="97" ref="G179:X179">G180</f>
        <v>0</v>
      </c>
      <c r="H179" s="90">
        <f t="shared" si="97"/>
        <v>0</v>
      </c>
      <c r="I179" s="90">
        <f t="shared" si="97"/>
        <v>0</v>
      </c>
      <c r="J179" s="90">
        <f t="shared" si="97"/>
        <v>0</v>
      </c>
      <c r="K179" s="90">
        <f t="shared" si="97"/>
        <v>0</v>
      </c>
      <c r="L179" s="90">
        <f t="shared" si="97"/>
        <v>0</v>
      </c>
      <c r="M179" s="90">
        <f t="shared" si="97"/>
        <v>0</v>
      </c>
      <c r="N179" s="90">
        <f t="shared" si="97"/>
        <v>0</v>
      </c>
      <c r="O179" s="90">
        <f t="shared" si="97"/>
        <v>0</v>
      </c>
      <c r="P179" s="90"/>
      <c r="Q179" s="90"/>
      <c r="R179" s="90"/>
      <c r="S179" s="90">
        <f t="shared" si="97"/>
        <v>0</v>
      </c>
      <c r="T179" s="90">
        <f t="shared" si="97"/>
        <v>0</v>
      </c>
      <c r="U179" s="90">
        <f t="shared" si="97"/>
        <v>0</v>
      </c>
      <c r="V179" s="90">
        <f t="shared" si="97"/>
        <v>0</v>
      </c>
      <c r="W179" s="90">
        <f t="shared" si="97"/>
        <v>0</v>
      </c>
      <c r="X179" s="90">
        <f t="shared" si="97"/>
        <v>0</v>
      </c>
      <c r="Y179" s="217"/>
    </row>
    <row r="180" spans="1:25" s="219" customFormat="1" ht="18" customHeight="1">
      <c r="A180" s="299"/>
      <c r="B180" s="268"/>
      <c r="C180" s="268"/>
      <c r="D180" s="300"/>
      <c r="E180" s="302" t="s">
        <v>597</v>
      </c>
      <c r="F180" s="107" t="s">
        <v>596</v>
      </c>
      <c r="G180" s="178">
        <f t="shared" si="93"/>
        <v>0</v>
      </c>
      <c r="H180" s="178">
        <v>0</v>
      </c>
      <c r="I180" s="178">
        <v>0</v>
      </c>
      <c r="J180" s="178">
        <f>K180+L180</f>
        <v>0</v>
      </c>
      <c r="K180" s="178">
        <v>0</v>
      </c>
      <c r="L180" s="178">
        <v>0</v>
      </c>
      <c r="M180" s="182">
        <f>N180+O180</f>
        <v>0</v>
      </c>
      <c r="N180" s="182">
        <v>0</v>
      </c>
      <c r="O180" s="182">
        <v>0</v>
      </c>
      <c r="P180" s="179"/>
      <c r="Q180" s="179"/>
      <c r="R180" s="179"/>
      <c r="S180" s="182">
        <f>T180+U180</f>
        <v>0</v>
      </c>
      <c r="T180" s="182">
        <v>0</v>
      </c>
      <c r="U180" s="182">
        <v>0</v>
      </c>
      <c r="V180" s="182">
        <f>W180+X180</f>
        <v>0</v>
      </c>
      <c r="W180" s="182">
        <v>0</v>
      </c>
      <c r="X180" s="182">
        <v>0</v>
      </c>
      <c r="Y180" s="217"/>
    </row>
    <row r="181" spans="1:25" s="219" customFormat="1" ht="25.5" customHeight="1">
      <c r="A181" s="299"/>
      <c r="B181" s="268"/>
      <c r="C181" s="268"/>
      <c r="D181" s="300"/>
      <c r="E181" s="294" t="s">
        <v>771</v>
      </c>
      <c r="F181" s="90"/>
      <c r="G181" s="90">
        <f aca="true" t="shared" si="98" ref="G181:X181">G182+G183</f>
        <v>0</v>
      </c>
      <c r="H181" s="90">
        <f t="shared" si="98"/>
        <v>0</v>
      </c>
      <c r="I181" s="90">
        <f t="shared" si="98"/>
        <v>0</v>
      </c>
      <c r="J181" s="90">
        <f t="shared" si="98"/>
        <v>0</v>
      </c>
      <c r="K181" s="90">
        <f t="shared" si="98"/>
        <v>0</v>
      </c>
      <c r="L181" s="90">
        <f t="shared" si="98"/>
        <v>0</v>
      </c>
      <c r="M181" s="90">
        <f t="shared" si="98"/>
        <v>0</v>
      </c>
      <c r="N181" s="90">
        <f t="shared" si="98"/>
        <v>0</v>
      </c>
      <c r="O181" s="90">
        <f t="shared" si="98"/>
        <v>0</v>
      </c>
      <c r="P181" s="90"/>
      <c r="Q181" s="90"/>
      <c r="R181" s="90"/>
      <c r="S181" s="90">
        <f>S182+S183</f>
        <v>0</v>
      </c>
      <c r="T181" s="90">
        <f>T182+T183</f>
        <v>0</v>
      </c>
      <c r="U181" s="90">
        <f>U182+U183</f>
        <v>0</v>
      </c>
      <c r="V181" s="90">
        <f t="shared" si="98"/>
        <v>0</v>
      </c>
      <c r="W181" s="90">
        <f t="shared" si="98"/>
        <v>0</v>
      </c>
      <c r="X181" s="90">
        <f t="shared" si="98"/>
        <v>0</v>
      </c>
      <c r="Y181" s="217"/>
    </row>
    <row r="182" spans="1:25" s="219" customFormat="1" ht="18" customHeight="1">
      <c r="A182" s="299"/>
      <c r="B182" s="268"/>
      <c r="C182" s="268"/>
      <c r="D182" s="300"/>
      <c r="E182" s="302" t="s">
        <v>579</v>
      </c>
      <c r="F182" s="107" t="s">
        <v>580</v>
      </c>
      <c r="G182" s="178">
        <f t="shared" si="93"/>
        <v>0</v>
      </c>
      <c r="H182" s="178">
        <v>0</v>
      </c>
      <c r="I182" s="178">
        <v>0</v>
      </c>
      <c r="J182" s="178">
        <f>K182+L182</f>
        <v>0</v>
      </c>
      <c r="K182" s="178">
        <v>0</v>
      </c>
      <c r="L182" s="178">
        <v>0</v>
      </c>
      <c r="M182" s="182">
        <f>N182+O182</f>
        <v>0</v>
      </c>
      <c r="N182" s="182">
        <v>0</v>
      </c>
      <c r="O182" s="182">
        <v>0</v>
      </c>
      <c r="P182" s="179"/>
      <c r="Q182" s="179"/>
      <c r="R182" s="179"/>
      <c r="S182" s="182">
        <f>T182+U182</f>
        <v>0</v>
      </c>
      <c r="T182" s="182">
        <v>0</v>
      </c>
      <c r="U182" s="182">
        <v>0</v>
      </c>
      <c r="V182" s="182">
        <f>W182+X182</f>
        <v>0</v>
      </c>
      <c r="W182" s="182">
        <v>0</v>
      </c>
      <c r="X182" s="182">
        <v>0</v>
      </c>
      <c r="Y182" s="217"/>
    </row>
    <row r="183" spans="1:25" s="219" customFormat="1" ht="18" customHeight="1">
      <c r="A183" s="299"/>
      <c r="B183" s="268"/>
      <c r="C183" s="268"/>
      <c r="D183" s="300"/>
      <c r="E183" s="302" t="s">
        <v>597</v>
      </c>
      <c r="F183" s="107" t="s">
        <v>596</v>
      </c>
      <c r="G183" s="178">
        <f t="shared" si="93"/>
        <v>0</v>
      </c>
      <c r="H183" s="178">
        <v>0</v>
      </c>
      <c r="I183" s="178">
        <v>0</v>
      </c>
      <c r="J183" s="178">
        <f>K183+L183</f>
        <v>0</v>
      </c>
      <c r="K183" s="178">
        <v>0</v>
      </c>
      <c r="L183" s="178">
        <v>0</v>
      </c>
      <c r="M183" s="182">
        <f>N183+O183</f>
        <v>0</v>
      </c>
      <c r="N183" s="182">
        <v>0</v>
      </c>
      <c r="O183" s="182">
        <v>0</v>
      </c>
      <c r="P183" s="179"/>
      <c r="Q183" s="179"/>
      <c r="R183" s="179"/>
      <c r="S183" s="182">
        <f>T183+U183</f>
        <v>0</v>
      </c>
      <c r="T183" s="182">
        <v>0</v>
      </c>
      <c r="U183" s="182">
        <v>0</v>
      </c>
      <c r="V183" s="182">
        <f>W183+X183</f>
        <v>0</v>
      </c>
      <c r="W183" s="182">
        <v>0</v>
      </c>
      <c r="X183" s="182">
        <v>0</v>
      </c>
      <c r="Y183" s="217"/>
    </row>
    <row r="184" spans="1:25" s="219" customFormat="1" ht="25.5" customHeight="1">
      <c r="A184" s="299"/>
      <c r="B184" s="268"/>
      <c r="C184" s="268"/>
      <c r="D184" s="300"/>
      <c r="E184" s="294" t="s">
        <v>27</v>
      </c>
      <c r="F184" s="90"/>
      <c r="G184" s="90">
        <f aca="true" t="shared" si="99" ref="G184:X184">G185+G186+G187</f>
        <v>0</v>
      </c>
      <c r="H184" s="90">
        <f t="shared" si="99"/>
        <v>0</v>
      </c>
      <c r="I184" s="90">
        <f t="shared" si="99"/>
        <v>0</v>
      </c>
      <c r="J184" s="90">
        <f t="shared" si="99"/>
        <v>0</v>
      </c>
      <c r="K184" s="90">
        <f t="shared" si="99"/>
        <v>0</v>
      </c>
      <c r="L184" s="90">
        <f t="shared" si="99"/>
        <v>0</v>
      </c>
      <c r="M184" s="90">
        <f t="shared" si="99"/>
        <v>110000</v>
      </c>
      <c r="N184" s="90">
        <f t="shared" si="99"/>
        <v>0</v>
      </c>
      <c r="O184" s="90">
        <f t="shared" si="99"/>
        <v>110000</v>
      </c>
      <c r="P184" s="90"/>
      <c r="Q184" s="90"/>
      <c r="R184" s="90"/>
      <c r="S184" s="90">
        <f>S185+S186+S187</f>
        <v>40000</v>
      </c>
      <c r="T184" s="90">
        <f>T185+T186+T187</f>
        <v>0</v>
      </c>
      <c r="U184" s="90">
        <f>U185+U186+U187</f>
        <v>40000</v>
      </c>
      <c r="V184" s="90">
        <f t="shared" si="99"/>
        <v>0</v>
      </c>
      <c r="W184" s="90">
        <f t="shared" si="99"/>
        <v>0</v>
      </c>
      <c r="X184" s="90">
        <f t="shared" si="99"/>
        <v>0</v>
      </c>
      <c r="Y184" s="217"/>
    </row>
    <row r="185" spans="1:25" s="219" customFormat="1" ht="27" customHeight="1">
      <c r="A185" s="299"/>
      <c r="B185" s="268"/>
      <c r="C185" s="268"/>
      <c r="D185" s="300"/>
      <c r="E185" s="302" t="s">
        <v>503</v>
      </c>
      <c r="F185" s="107" t="s">
        <v>502</v>
      </c>
      <c r="G185" s="178">
        <f t="shared" si="93"/>
        <v>0</v>
      </c>
      <c r="H185" s="178">
        <v>0</v>
      </c>
      <c r="I185" s="178">
        <v>0</v>
      </c>
      <c r="J185" s="178">
        <f>K185+L185</f>
        <v>0</v>
      </c>
      <c r="K185" s="178">
        <v>0</v>
      </c>
      <c r="L185" s="178">
        <v>0</v>
      </c>
      <c r="M185" s="182">
        <f>N185+O185</f>
        <v>0</v>
      </c>
      <c r="N185" s="182">
        <v>0</v>
      </c>
      <c r="O185" s="182">
        <v>0</v>
      </c>
      <c r="P185" s="179"/>
      <c r="Q185" s="179"/>
      <c r="R185" s="179"/>
      <c r="S185" s="182">
        <f>T185+U185</f>
        <v>0</v>
      </c>
      <c r="T185" s="182">
        <v>0</v>
      </c>
      <c r="U185" s="182">
        <v>0</v>
      </c>
      <c r="V185" s="182">
        <f>W185+X185</f>
        <v>0</v>
      </c>
      <c r="W185" s="182">
        <v>0</v>
      </c>
      <c r="X185" s="182">
        <v>0</v>
      </c>
      <c r="Y185" s="217"/>
    </row>
    <row r="186" spans="1:25" s="219" customFormat="1" ht="19.5" customHeight="1">
      <c r="A186" s="299"/>
      <c r="B186" s="268"/>
      <c r="C186" s="268"/>
      <c r="D186" s="300"/>
      <c r="E186" s="302" t="s">
        <v>595</v>
      </c>
      <c r="F186" s="107" t="s">
        <v>594</v>
      </c>
      <c r="G186" s="178">
        <f t="shared" si="93"/>
        <v>0</v>
      </c>
      <c r="H186" s="178">
        <v>0</v>
      </c>
      <c r="I186" s="178">
        <v>0</v>
      </c>
      <c r="J186" s="178">
        <f>K186+L186</f>
        <v>0</v>
      </c>
      <c r="K186" s="178">
        <v>0</v>
      </c>
      <c r="L186" s="178">
        <v>0</v>
      </c>
      <c r="M186" s="182">
        <f>N186+O186</f>
        <v>110000</v>
      </c>
      <c r="N186" s="182">
        <v>0</v>
      </c>
      <c r="O186" s="182">
        <f>ԿԾ!F41+ԿԾ!G41</f>
        <v>110000</v>
      </c>
      <c r="P186" s="179"/>
      <c r="Q186" s="179"/>
      <c r="R186" s="179"/>
      <c r="S186" s="182">
        <f>T186+U186</f>
        <v>40000</v>
      </c>
      <c r="T186" s="182">
        <v>0</v>
      </c>
      <c r="U186" s="182">
        <f>ԿԾ!F47+ԿԾ!G47</f>
        <v>40000</v>
      </c>
      <c r="V186" s="182">
        <f>W186+X186</f>
        <v>0</v>
      </c>
      <c r="W186" s="182">
        <v>0</v>
      </c>
      <c r="X186" s="182">
        <v>0</v>
      </c>
      <c r="Y186" s="217"/>
    </row>
    <row r="187" spans="1:25" s="219" customFormat="1" ht="19.5" customHeight="1">
      <c r="A187" s="299"/>
      <c r="B187" s="268"/>
      <c r="C187" s="268"/>
      <c r="D187" s="300"/>
      <c r="E187" s="302" t="s">
        <v>597</v>
      </c>
      <c r="F187" s="107" t="s">
        <v>596</v>
      </c>
      <c r="G187" s="178">
        <f t="shared" si="93"/>
        <v>0</v>
      </c>
      <c r="H187" s="178">
        <v>0</v>
      </c>
      <c r="I187" s="178">
        <v>0</v>
      </c>
      <c r="J187" s="178">
        <f>K187+L187</f>
        <v>0</v>
      </c>
      <c r="K187" s="178">
        <v>0</v>
      </c>
      <c r="L187" s="178">
        <v>0</v>
      </c>
      <c r="M187" s="182">
        <f>N187+O187</f>
        <v>0</v>
      </c>
      <c r="N187" s="182">
        <v>0</v>
      </c>
      <c r="O187" s="182">
        <v>0</v>
      </c>
      <c r="P187" s="179"/>
      <c r="Q187" s="179"/>
      <c r="R187" s="179"/>
      <c r="S187" s="182">
        <f>T187+U187</f>
        <v>0</v>
      </c>
      <c r="T187" s="182">
        <v>0</v>
      </c>
      <c r="U187" s="182">
        <v>0</v>
      </c>
      <c r="V187" s="182">
        <f>W187+X187</f>
        <v>0</v>
      </c>
      <c r="W187" s="182">
        <v>0</v>
      </c>
      <c r="X187" s="182">
        <v>0</v>
      </c>
      <c r="Y187" s="217"/>
    </row>
    <row r="188" spans="1:25" s="219" customFormat="1" ht="19.5" customHeight="1">
      <c r="A188" s="299"/>
      <c r="B188" s="268"/>
      <c r="C188" s="268"/>
      <c r="D188" s="300"/>
      <c r="E188" s="294" t="s">
        <v>772</v>
      </c>
      <c r="F188" s="90"/>
      <c r="G188" s="90">
        <f aca="true" t="shared" si="100" ref="G188:X188">G189+G190</f>
        <v>0</v>
      </c>
      <c r="H188" s="90">
        <f t="shared" si="100"/>
        <v>0</v>
      </c>
      <c r="I188" s="90">
        <f t="shared" si="100"/>
        <v>0</v>
      </c>
      <c r="J188" s="90">
        <f t="shared" si="100"/>
        <v>0</v>
      </c>
      <c r="K188" s="90">
        <f t="shared" si="100"/>
        <v>0</v>
      </c>
      <c r="L188" s="90">
        <f t="shared" si="100"/>
        <v>0</v>
      </c>
      <c r="M188" s="90">
        <f t="shared" si="100"/>
        <v>10691.08</v>
      </c>
      <c r="N188" s="90">
        <f t="shared" si="100"/>
        <v>10691.08</v>
      </c>
      <c r="O188" s="90">
        <f t="shared" si="100"/>
        <v>0</v>
      </c>
      <c r="P188" s="90"/>
      <c r="Q188" s="90"/>
      <c r="R188" s="90"/>
      <c r="S188" s="90">
        <f>S189+S190</f>
        <v>11225.634</v>
      </c>
      <c r="T188" s="90">
        <f>T189+T190</f>
        <v>11225.634</v>
      </c>
      <c r="U188" s="90">
        <f>U189+U190</f>
        <v>0</v>
      </c>
      <c r="V188" s="90">
        <f t="shared" si="100"/>
        <v>12909.4791</v>
      </c>
      <c r="W188" s="90">
        <f t="shared" si="100"/>
        <v>12909.4791</v>
      </c>
      <c r="X188" s="90">
        <f t="shared" si="100"/>
        <v>0</v>
      </c>
      <c r="Y188" s="217"/>
    </row>
    <row r="189" spans="1:25" s="219" customFormat="1" ht="18.75" customHeight="1">
      <c r="A189" s="299"/>
      <c r="B189" s="268"/>
      <c r="C189" s="268"/>
      <c r="D189" s="300"/>
      <c r="E189" s="308" t="s">
        <v>667</v>
      </c>
      <c r="F189" s="107">
        <v>4637</v>
      </c>
      <c r="G189" s="178">
        <f t="shared" si="93"/>
        <v>0</v>
      </c>
      <c r="H189" s="178">
        <v>0</v>
      </c>
      <c r="I189" s="178">
        <v>0</v>
      </c>
      <c r="J189" s="178">
        <f>K189+L189</f>
        <v>0</v>
      </c>
      <c r="K189" s="178">
        <v>0</v>
      </c>
      <c r="L189" s="178">
        <v>0</v>
      </c>
      <c r="M189" s="182">
        <f>N189+O189</f>
        <v>10691.08</v>
      </c>
      <c r="N189" s="182">
        <f>'[4]բյուջե 2022'!$K$25/1000</f>
        <v>10691.08</v>
      </c>
      <c r="O189" s="182">
        <v>0</v>
      </c>
      <c r="P189" s="179"/>
      <c r="Q189" s="179"/>
      <c r="R189" s="179"/>
      <c r="S189" s="182">
        <f>T189+U189</f>
        <v>11225.634</v>
      </c>
      <c r="T189" s="182">
        <f>N189+N189*0.05</f>
        <v>11225.634</v>
      </c>
      <c r="U189" s="182">
        <v>0</v>
      </c>
      <c r="V189" s="182">
        <f>W189+X189</f>
        <v>12909.4791</v>
      </c>
      <c r="W189" s="182">
        <f>T189+T189*0.15</f>
        <v>12909.4791</v>
      </c>
      <c r="X189" s="182">
        <v>0</v>
      </c>
      <c r="Y189" s="217"/>
    </row>
    <row r="190" spans="1:25" s="219" customFormat="1" ht="30" customHeight="1">
      <c r="A190" s="299"/>
      <c r="B190" s="268"/>
      <c r="C190" s="268"/>
      <c r="D190" s="300"/>
      <c r="E190" s="302" t="s">
        <v>503</v>
      </c>
      <c r="F190" s="107" t="s">
        <v>502</v>
      </c>
      <c r="G190" s="178">
        <f t="shared" si="93"/>
        <v>0</v>
      </c>
      <c r="H190" s="178">
        <v>0</v>
      </c>
      <c r="I190" s="178">
        <v>0</v>
      </c>
      <c r="J190" s="178">
        <f>K190+L190</f>
        <v>0</v>
      </c>
      <c r="K190" s="178">
        <v>0</v>
      </c>
      <c r="L190" s="178">
        <v>0</v>
      </c>
      <c r="M190" s="182">
        <f>N190+O190</f>
        <v>0</v>
      </c>
      <c r="N190" s="182">
        <v>0</v>
      </c>
      <c r="O190" s="182">
        <v>0</v>
      </c>
      <c r="P190" s="179"/>
      <c r="Q190" s="179"/>
      <c r="R190" s="179"/>
      <c r="S190" s="182">
        <f>T190+U190</f>
        <v>0</v>
      </c>
      <c r="T190" s="182">
        <v>0</v>
      </c>
      <c r="U190" s="182">
        <v>0</v>
      </c>
      <c r="V190" s="182">
        <f>W190+X190</f>
        <v>0</v>
      </c>
      <c r="W190" s="182">
        <v>0</v>
      </c>
      <c r="X190" s="182">
        <v>0</v>
      </c>
      <c r="Y190" s="217"/>
    </row>
    <row r="191" spans="1:25" s="219" customFormat="1" ht="25.5" customHeight="1">
      <c r="A191" s="299"/>
      <c r="B191" s="268"/>
      <c r="C191" s="268"/>
      <c r="D191" s="300"/>
      <c r="E191" s="294" t="s">
        <v>773</v>
      </c>
      <c r="F191" s="90"/>
      <c r="G191" s="90">
        <f aca="true" t="shared" si="101" ref="G191:X191">G192+G193</f>
        <v>0</v>
      </c>
      <c r="H191" s="90">
        <f t="shared" si="101"/>
        <v>0</v>
      </c>
      <c r="I191" s="90">
        <f t="shared" si="101"/>
        <v>0</v>
      </c>
      <c r="J191" s="90">
        <f t="shared" si="101"/>
        <v>0</v>
      </c>
      <c r="K191" s="90">
        <f t="shared" si="101"/>
        <v>0</v>
      </c>
      <c r="L191" s="90">
        <f t="shared" si="101"/>
        <v>0</v>
      </c>
      <c r="M191" s="90">
        <f t="shared" si="101"/>
        <v>0</v>
      </c>
      <c r="N191" s="90">
        <f t="shared" si="101"/>
        <v>0</v>
      </c>
      <c r="O191" s="90">
        <f t="shared" si="101"/>
        <v>0</v>
      </c>
      <c r="P191" s="90"/>
      <c r="Q191" s="90"/>
      <c r="R191" s="90"/>
      <c r="S191" s="90">
        <f>S192+S193</f>
        <v>0</v>
      </c>
      <c r="T191" s="90">
        <f>T192+T193</f>
        <v>0</v>
      </c>
      <c r="U191" s="90">
        <f>U192+U193</f>
        <v>0</v>
      </c>
      <c r="V191" s="90">
        <f t="shared" si="101"/>
        <v>0</v>
      </c>
      <c r="W191" s="90">
        <f t="shared" si="101"/>
        <v>0</v>
      </c>
      <c r="X191" s="90">
        <f t="shared" si="101"/>
        <v>0</v>
      </c>
      <c r="Y191" s="217"/>
    </row>
    <row r="192" spans="1:25" s="219" customFormat="1" ht="29.25" customHeight="1">
      <c r="A192" s="299"/>
      <c r="B192" s="268"/>
      <c r="C192" s="268"/>
      <c r="D192" s="300"/>
      <c r="E192" s="302" t="s">
        <v>529</v>
      </c>
      <c r="F192" s="107" t="s">
        <v>530</v>
      </c>
      <c r="G192" s="178">
        <f t="shared" si="93"/>
        <v>0</v>
      </c>
      <c r="H192" s="178">
        <v>0</v>
      </c>
      <c r="I192" s="178">
        <v>0</v>
      </c>
      <c r="J192" s="178">
        <f>K192+L192</f>
        <v>0</v>
      </c>
      <c r="K192" s="178">
        <v>0</v>
      </c>
      <c r="L192" s="178">
        <v>0</v>
      </c>
      <c r="M192" s="182">
        <f>N192+O192</f>
        <v>0</v>
      </c>
      <c r="N192" s="182">
        <v>0</v>
      </c>
      <c r="O192" s="182">
        <v>0</v>
      </c>
      <c r="P192" s="179"/>
      <c r="Q192" s="179"/>
      <c r="R192" s="179"/>
      <c r="S192" s="182">
        <f>T192+U192</f>
        <v>0</v>
      </c>
      <c r="T192" s="182">
        <v>0</v>
      </c>
      <c r="U192" s="182">
        <v>0</v>
      </c>
      <c r="V192" s="182">
        <f>W192+X192</f>
        <v>0</v>
      </c>
      <c r="W192" s="182">
        <v>0</v>
      </c>
      <c r="X192" s="182">
        <v>0</v>
      </c>
      <c r="Y192" s="217"/>
    </row>
    <row r="193" spans="1:25" s="219" customFormat="1" ht="18" customHeight="1">
      <c r="A193" s="299"/>
      <c r="B193" s="268"/>
      <c r="C193" s="268"/>
      <c r="D193" s="300"/>
      <c r="E193" s="302" t="s">
        <v>579</v>
      </c>
      <c r="F193" s="107" t="s">
        <v>580</v>
      </c>
      <c r="G193" s="178">
        <f t="shared" si="93"/>
        <v>0</v>
      </c>
      <c r="H193" s="178">
        <v>0</v>
      </c>
      <c r="I193" s="178">
        <v>0</v>
      </c>
      <c r="J193" s="178">
        <f>K193+L193</f>
        <v>0</v>
      </c>
      <c r="K193" s="178">
        <v>0</v>
      </c>
      <c r="L193" s="178">
        <v>0</v>
      </c>
      <c r="M193" s="182">
        <f>N193+O193</f>
        <v>0</v>
      </c>
      <c r="N193" s="182">
        <v>0</v>
      </c>
      <c r="O193" s="182">
        <v>0</v>
      </c>
      <c r="P193" s="179"/>
      <c r="Q193" s="179"/>
      <c r="R193" s="179"/>
      <c r="S193" s="182">
        <f>T193+U193</f>
        <v>0</v>
      </c>
      <c r="T193" s="182">
        <v>0</v>
      </c>
      <c r="U193" s="182">
        <v>0</v>
      </c>
      <c r="V193" s="182">
        <f>W193+X193</f>
        <v>0</v>
      </c>
      <c r="W193" s="182">
        <v>0</v>
      </c>
      <c r="X193" s="182">
        <v>0</v>
      </c>
      <c r="Y193" s="217"/>
    </row>
    <row r="194" spans="1:25" s="219" customFormat="1" ht="18" customHeight="1">
      <c r="A194" s="299"/>
      <c r="B194" s="268"/>
      <c r="C194" s="268"/>
      <c r="D194" s="300"/>
      <c r="E194" s="294" t="s">
        <v>774</v>
      </c>
      <c r="F194" s="90"/>
      <c r="G194" s="90">
        <f aca="true" t="shared" si="102" ref="G194:X194">G195</f>
        <v>0</v>
      </c>
      <c r="H194" s="90">
        <f t="shared" si="102"/>
        <v>0</v>
      </c>
      <c r="I194" s="90">
        <f t="shared" si="102"/>
        <v>0</v>
      </c>
      <c r="J194" s="90">
        <f t="shared" si="102"/>
        <v>0</v>
      </c>
      <c r="K194" s="90">
        <f t="shared" si="102"/>
        <v>0</v>
      </c>
      <c r="L194" s="90">
        <f t="shared" si="102"/>
        <v>0</v>
      </c>
      <c r="M194" s="90">
        <f t="shared" si="102"/>
        <v>0</v>
      </c>
      <c r="N194" s="90">
        <f t="shared" si="102"/>
        <v>0</v>
      </c>
      <c r="O194" s="90">
        <f t="shared" si="102"/>
        <v>0</v>
      </c>
      <c r="P194" s="90"/>
      <c r="Q194" s="90"/>
      <c r="R194" s="90"/>
      <c r="S194" s="90">
        <f t="shared" si="102"/>
        <v>0</v>
      </c>
      <c r="T194" s="90">
        <f t="shared" si="102"/>
        <v>0</v>
      </c>
      <c r="U194" s="90">
        <f t="shared" si="102"/>
        <v>0</v>
      </c>
      <c r="V194" s="90">
        <f t="shared" si="102"/>
        <v>0</v>
      </c>
      <c r="W194" s="90">
        <f t="shared" si="102"/>
        <v>0</v>
      </c>
      <c r="X194" s="90">
        <f t="shared" si="102"/>
        <v>0</v>
      </c>
      <c r="Y194" s="217"/>
    </row>
    <row r="195" spans="1:25" s="219" customFormat="1" ht="18" customHeight="1">
      <c r="A195" s="299"/>
      <c r="B195" s="268"/>
      <c r="C195" s="268"/>
      <c r="D195" s="300"/>
      <c r="E195" s="302" t="s">
        <v>595</v>
      </c>
      <c r="F195" s="107" t="s">
        <v>594</v>
      </c>
      <c r="G195" s="178">
        <f t="shared" si="93"/>
        <v>0</v>
      </c>
      <c r="H195" s="178">
        <v>0</v>
      </c>
      <c r="I195" s="178">
        <v>0</v>
      </c>
      <c r="J195" s="178">
        <f>K195+L195</f>
        <v>0</v>
      </c>
      <c r="K195" s="178">
        <v>0</v>
      </c>
      <c r="L195" s="178">
        <v>0</v>
      </c>
      <c r="M195" s="182">
        <f>N195+O195</f>
        <v>0</v>
      </c>
      <c r="N195" s="182">
        <v>0</v>
      </c>
      <c r="O195" s="182">
        <v>0</v>
      </c>
      <c r="P195" s="179"/>
      <c r="Q195" s="179"/>
      <c r="R195" s="179"/>
      <c r="S195" s="182">
        <f>T195+U195</f>
        <v>0</v>
      </c>
      <c r="T195" s="182">
        <v>0</v>
      </c>
      <c r="U195" s="182">
        <v>0</v>
      </c>
      <c r="V195" s="182">
        <f>W195+X195</f>
        <v>0</v>
      </c>
      <c r="W195" s="182">
        <v>0</v>
      </c>
      <c r="X195" s="182">
        <v>0</v>
      </c>
      <c r="Y195" s="217"/>
    </row>
    <row r="196" spans="1:25" s="219" customFormat="1" ht="25.5" customHeight="1">
      <c r="A196" s="299"/>
      <c r="B196" s="268"/>
      <c r="C196" s="268"/>
      <c r="D196" s="300"/>
      <c r="E196" s="294" t="s">
        <v>28</v>
      </c>
      <c r="F196" s="90"/>
      <c r="G196" s="90">
        <f aca="true" t="shared" si="103" ref="G196:X196">SUM(G197:G201)</f>
        <v>0</v>
      </c>
      <c r="H196" s="90">
        <f t="shared" si="103"/>
        <v>0</v>
      </c>
      <c r="I196" s="90">
        <f t="shared" si="103"/>
        <v>0</v>
      </c>
      <c r="J196" s="90">
        <f t="shared" si="103"/>
        <v>0</v>
      </c>
      <c r="K196" s="90">
        <f t="shared" si="103"/>
        <v>0</v>
      </c>
      <c r="L196" s="90">
        <f t="shared" si="103"/>
        <v>0</v>
      </c>
      <c r="M196" s="90">
        <f t="shared" si="103"/>
        <v>0</v>
      </c>
      <c r="N196" s="90">
        <f t="shared" si="103"/>
        <v>0</v>
      </c>
      <c r="O196" s="90">
        <f t="shared" si="103"/>
        <v>0</v>
      </c>
      <c r="P196" s="90"/>
      <c r="Q196" s="90"/>
      <c r="R196" s="90"/>
      <c r="S196" s="90">
        <f>SUM(S197:S201)</f>
        <v>0</v>
      </c>
      <c r="T196" s="90">
        <f>SUM(T197:T201)</f>
        <v>0</v>
      </c>
      <c r="U196" s="90">
        <f>SUM(U197:U201)</f>
        <v>0</v>
      </c>
      <c r="V196" s="90">
        <f t="shared" si="103"/>
        <v>0</v>
      </c>
      <c r="W196" s="90">
        <f t="shared" si="103"/>
        <v>0</v>
      </c>
      <c r="X196" s="90">
        <f t="shared" si="103"/>
        <v>0</v>
      </c>
      <c r="Y196" s="217"/>
    </row>
    <row r="197" spans="1:25" s="219" customFormat="1" ht="18" customHeight="1">
      <c r="A197" s="299"/>
      <c r="B197" s="268"/>
      <c r="C197" s="268"/>
      <c r="D197" s="300"/>
      <c r="E197" s="302" t="s">
        <v>464</v>
      </c>
      <c r="F197" s="107" t="s">
        <v>463</v>
      </c>
      <c r="G197" s="178">
        <f t="shared" si="93"/>
        <v>0</v>
      </c>
      <c r="H197" s="178">
        <v>0</v>
      </c>
      <c r="I197" s="178">
        <v>0</v>
      </c>
      <c r="J197" s="178">
        <f>K197+L197</f>
        <v>0</v>
      </c>
      <c r="K197" s="178">
        <v>0</v>
      </c>
      <c r="L197" s="178">
        <v>0</v>
      </c>
      <c r="M197" s="182">
        <f>N197+O197</f>
        <v>0</v>
      </c>
      <c r="N197" s="182">
        <v>0</v>
      </c>
      <c r="O197" s="182">
        <v>0</v>
      </c>
      <c r="P197" s="179"/>
      <c r="Q197" s="179"/>
      <c r="R197" s="179"/>
      <c r="S197" s="182">
        <f>T197+U197</f>
        <v>0</v>
      </c>
      <c r="T197" s="182">
        <v>0</v>
      </c>
      <c r="U197" s="182">
        <v>0</v>
      </c>
      <c r="V197" s="182">
        <f>W197+X197</f>
        <v>0</v>
      </c>
      <c r="W197" s="182">
        <v>0</v>
      </c>
      <c r="X197" s="182">
        <v>0</v>
      </c>
      <c r="Y197" s="217"/>
    </row>
    <row r="198" spans="1:25" s="219" customFormat="1" ht="18" customHeight="1">
      <c r="A198" s="299"/>
      <c r="B198" s="268"/>
      <c r="C198" s="268"/>
      <c r="D198" s="300"/>
      <c r="E198" s="302" t="s">
        <v>494</v>
      </c>
      <c r="F198" s="107" t="s">
        <v>495</v>
      </c>
      <c r="G198" s="178">
        <f t="shared" si="93"/>
        <v>0</v>
      </c>
      <c r="H198" s="178">
        <v>0</v>
      </c>
      <c r="I198" s="178">
        <v>0</v>
      </c>
      <c r="J198" s="178">
        <f>K198+L198</f>
        <v>0</v>
      </c>
      <c r="K198" s="178">
        <v>0</v>
      </c>
      <c r="L198" s="178">
        <v>0</v>
      </c>
      <c r="M198" s="182">
        <f>N198+O198</f>
        <v>0</v>
      </c>
      <c r="N198" s="182">
        <v>0</v>
      </c>
      <c r="O198" s="182">
        <v>0</v>
      </c>
      <c r="P198" s="179"/>
      <c r="Q198" s="179"/>
      <c r="R198" s="179"/>
      <c r="S198" s="182">
        <f>T198+U198</f>
        <v>0</v>
      </c>
      <c r="T198" s="182">
        <v>0</v>
      </c>
      <c r="U198" s="182">
        <v>0</v>
      </c>
      <c r="V198" s="182">
        <f>W198+X198</f>
        <v>0</v>
      </c>
      <c r="W198" s="182">
        <v>0</v>
      </c>
      <c r="X198" s="182">
        <v>0</v>
      </c>
      <c r="Y198" s="217"/>
    </row>
    <row r="199" spans="1:25" s="219" customFormat="1" ht="29.25" customHeight="1">
      <c r="A199" s="299"/>
      <c r="B199" s="268"/>
      <c r="C199" s="268"/>
      <c r="D199" s="300"/>
      <c r="E199" s="302" t="s">
        <v>503</v>
      </c>
      <c r="F199" s="107" t="s">
        <v>502</v>
      </c>
      <c r="G199" s="178">
        <f t="shared" si="93"/>
        <v>0</v>
      </c>
      <c r="H199" s="178">
        <v>0</v>
      </c>
      <c r="I199" s="178">
        <v>0</v>
      </c>
      <c r="J199" s="178">
        <f>K199+L199</f>
        <v>0</v>
      </c>
      <c r="K199" s="178">
        <v>0</v>
      </c>
      <c r="L199" s="178">
        <v>0</v>
      </c>
      <c r="M199" s="182">
        <f>N199+O199</f>
        <v>0</v>
      </c>
      <c r="N199" s="182">
        <v>0</v>
      </c>
      <c r="O199" s="182">
        <v>0</v>
      </c>
      <c r="P199" s="179"/>
      <c r="Q199" s="179"/>
      <c r="R199" s="179"/>
      <c r="S199" s="182">
        <f>T199+U199</f>
        <v>0</v>
      </c>
      <c r="T199" s="182">
        <v>0</v>
      </c>
      <c r="U199" s="182">
        <v>0</v>
      </c>
      <c r="V199" s="182">
        <f>W199+X199</f>
        <v>0</v>
      </c>
      <c r="W199" s="182">
        <v>0</v>
      </c>
      <c r="X199" s="182">
        <v>0</v>
      </c>
      <c r="Y199" s="217"/>
    </row>
    <row r="200" spans="1:25" s="219" customFormat="1" ht="16.5" customHeight="1">
      <c r="A200" s="299"/>
      <c r="B200" s="268"/>
      <c r="C200" s="268"/>
      <c r="D200" s="300"/>
      <c r="E200" s="302" t="s">
        <v>579</v>
      </c>
      <c r="F200" s="107" t="s">
        <v>580</v>
      </c>
      <c r="G200" s="178">
        <f t="shared" si="93"/>
        <v>0</v>
      </c>
      <c r="H200" s="178">
        <v>0</v>
      </c>
      <c r="I200" s="178">
        <v>0</v>
      </c>
      <c r="J200" s="178">
        <f>K200+L200</f>
        <v>0</v>
      </c>
      <c r="K200" s="178">
        <v>0</v>
      </c>
      <c r="L200" s="178">
        <v>0</v>
      </c>
      <c r="M200" s="182">
        <f>N200+O200</f>
        <v>0</v>
      </c>
      <c r="N200" s="182">
        <v>0</v>
      </c>
      <c r="O200" s="182">
        <v>0</v>
      </c>
      <c r="P200" s="179"/>
      <c r="Q200" s="179"/>
      <c r="R200" s="179"/>
      <c r="S200" s="182">
        <f>T200+U200</f>
        <v>0</v>
      </c>
      <c r="T200" s="182">
        <v>0</v>
      </c>
      <c r="U200" s="182">
        <v>0</v>
      </c>
      <c r="V200" s="182">
        <f>W200+X200</f>
        <v>0</v>
      </c>
      <c r="W200" s="182">
        <v>0</v>
      </c>
      <c r="X200" s="182">
        <v>0</v>
      </c>
      <c r="Y200" s="217"/>
    </row>
    <row r="201" spans="1:25" s="219" customFormat="1" ht="16.5" customHeight="1">
      <c r="A201" s="299"/>
      <c r="B201" s="268"/>
      <c r="C201" s="268"/>
      <c r="D201" s="300"/>
      <c r="E201" s="302" t="s">
        <v>605</v>
      </c>
      <c r="F201" s="107" t="s">
        <v>606</v>
      </c>
      <c r="G201" s="178">
        <f t="shared" si="93"/>
        <v>0</v>
      </c>
      <c r="H201" s="178">
        <v>0</v>
      </c>
      <c r="I201" s="178">
        <v>0</v>
      </c>
      <c r="J201" s="178">
        <f>K201+L201</f>
        <v>0</v>
      </c>
      <c r="K201" s="178">
        <v>0</v>
      </c>
      <c r="L201" s="178">
        <v>0</v>
      </c>
      <c r="M201" s="182">
        <f>N201+O201</f>
        <v>0</v>
      </c>
      <c r="N201" s="182">
        <v>0</v>
      </c>
      <c r="O201" s="182">
        <v>0</v>
      </c>
      <c r="P201" s="179"/>
      <c r="Q201" s="179"/>
      <c r="R201" s="179"/>
      <c r="S201" s="182">
        <f>T201+U201</f>
        <v>0</v>
      </c>
      <c r="T201" s="182">
        <v>0</v>
      </c>
      <c r="U201" s="182">
        <v>0</v>
      </c>
      <c r="V201" s="182">
        <f>W201+X201</f>
        <v>0</v>
      </c>
      <c r="W201" s="182">
        <v>0</v>
      </c>
      <c r="X201" s="182">
        <v>0</v>
      </c>
      <c r="Y201" s="217"/>
    </row>
    <row r="202" spans="1:25" s="219" customFormat="1" ht="52.5">
      <c r="A202" s="299"/>
      <c r="B202" s="268"/>
      <c r="C202" s="268"/>
      <c r="D202" s="300"/>
      <c r="E202" s="294" t="s">
        <v>29</v>
      </c>
      <c r="F202" s="90"/>
      <c r="G202" s="90">
        <f aca="true" t="shared" si="104" ref="G202:X202">G203</f>
        <v>0</v>
      </c>
      <c r="H202" s="90">
        <f t="shared" si="104"/>
        <v>0</v>
      </c>
      <c r="I202" s="90">
        <f t="shared" si="104"/>
        <v>0</v>
      </c>
      <c r="J202" s="90">
        <f t="shared" si="104"/>
        <v>0</v>
      </c>
      <c r="K202" s="90">
        <f t="shared" si="104"/>
        <v>0</v>
      </c>
      <c r="L202" s="90">
        <f t="shared" si="104"/>
        <v>0</v>
      </c>
      <c r="M202" s="90">
        <f t="shared" si="104"/>
        <v>0</v>
      </c>
      <c r="N202" s="90">
        <f t="shared" si="104"/>
        <v>0</v>
      </c>
      <c r="O202" s="90">
        <f t="shared" si="104"/>
        <v>0</v>
      </c>
      <c r="P202" s="90"/>
      <c r="Q202" s="90"/>
      <c r="R202" s="90"/>
      <c r="S202" s="90">
        <f t="shared" si="104"/>
        <v>0</v>
      </c>
      <c r="T202" s="90">
        <f t="shared" si="104"/>
        <v>0</v>
      </c>
      <c r="U202" s="90">
        <f t="shared" si="104"/>
        <v>0</v>
      </c>
      <c r="V202" s="90">
        <f t="shared" si="104"/>
        <v>0</v>
      </c>
      <c r="W202" s="90">
        <f t="shared" si="104"/>
        <v>0</v>
      </c>
      <c r="X202" s="90">
        <f t="shared" si="104"/>
        <v>0</v>
      </c>
      <c r="Y202" s="217"/>
    </row>
    <row r="203" spans="1:25" s="247" customFormat="1" ht="12.75" customHeight="1">
      <c r="A203" s="292"/>
      <c r="B203" s="170"/>
      <c r="C203" s="170"/>
      <c r="D203" s="89"/>
      <c r="E203" s="293" t="s">
        <v>579</v>
      </c>
      <c r="F203" s="222" t="s">
        <v>580</v>
      </c>
      <c r="G203" s="178">
        <f>H203+I203</f>
        <v>0</v>
      </c>
      <c r="H203" s="178">
        <v>0</v>
      </c>
      <c r="I203" s="178">
        <v>0</v>
      </c>
      <c r="J203" s="178">
        <f>K203+L203</f>
        <v>0</v>
      </c>
      <c r="K203" s="178">
        <v>0</v>
      </c>
      <c r="L203" s="178">
        <v>0</v>
      </c>
      <c r="M203" s="182">
        <f>N203+O203</f>
        <v>0</v>
      </c>
      <c r="N203" s="182">
        <v>0</v>
      </c>
      <c r="O203" s="182">
        <v>0</v>
      </c>
      <c r="P203" s="179"/>
      <c r="Q203" s="179"/>
      <c r="R203" s="179"/>
      <c r="S203" s="182">
        <f>T203+U203</f>
        <v>0</v>
      </c>
      <c r="T203" s="182">
        <v>0</v>
      </c>
      <c r="U203" s="182">
        <v>0</v>
      </c>
      <c r="V203" s="182">
        <f>W203+X203</f>
        <v>0</v>
      </c>
      <c r="W203" s="182">
        <v>0</v>
      </c>
      <c r="X203" s="182">
        <v>0</v>
      </c>
      <c r="Y203" s="220"/>
    </row>
    <row r="204" spans="1:25" s="319" customFormat="1" ht="12.75" customHeight="1">
      <c r="A204" s="235" t="s">
        <v>321</v>
      </c>
      <c r="B204" s="236" t="s">
        <v>302</v>
      </c>
      <c r="C204" s="236" t="s">
        <v>284</v>
      </c>
      <c r="D204" s="236" t="s">
        <v>284</v>
      </c>
      <c r="E204" s="309" t="s">
        <v>322</v>
      </c>
      <c r="F204" s="310"/>
      <c r="G204" s="310">
        <f>G206+G209+G211</f>
        <v>58204.6</v>
      </c>
      <c r="H204" s="310">
        <f aca="true" t="shared" si="105" ref="H204:X204">H206+H209+H211</f>
        <v>42381.700000000004</v>
      </c>
      <c r="I204" s="310">
        <f t="shared" si="105"/>
        <v>15822.9</v>
      </c>
      <c r="J204" s="310">
        <f t="shared" si="105"/>
        <v>179750.8</v>
      </c>
      <c r="K204" s="310">
        <f t="shared" si="105"/>
        <v>46107.700000000004</v>
      </c>
      <c r="L204" s="310">
        <f t="shared" si="105"/>
        <v>133643.1</v>
      </c>
      <c r="M204" s="310">
        <f t="shared" si="105"/>
        <v>46474.32480649636</v>
      </c>
      <c r="N204" s="310">
        <f t="shared" si="105"/>
        <v>46474.32480649636</v>
      </c>
      <c r="O204" s="310">
        <f t="shared" si="105"/>
        <v>0</v>
      </c>
      <c r="P204" s="310"/>
      <c r="Q204" s="310"/>
      <c r="R204" s="310"/>
      <c r="S204" s="310">
        <f>S206+S209+S211</f>
        <v>90313.88094723028</v>
      </c>
      <c r="T204" s="310">
        <f>T206+T209+T211</f>
        <v>47813.88094723028</v>
      </c>
      <c r="U204" s="310">
        <f>U206+U209+U211</f>
        <v>42500</v>
      </c>
      <c r="V204" s="310">
        <f t="shared" si="105"/>
        <v>91031.08916143872</v>
      </c>
      <c r="W204" s="310">
        <f t="shared" si="105"/>
        <v>48531.08916143872</v>
      </c>
      <c r="X204" s="310">
        <f t="shared" si="105"/>
        <v>42500</v>
      </c>
      <c r="Y204" s="231"/>
    </row>
    <row r="205" spans="1:25" s="247" customFormat="1" ht="12.75" customHeight="1">
      <c r="A205" s="292"/>
      <c r="B205" s="170"/>
      <c r="C205" s="170"/>
      <c r="D205" s="89"/>
      <c r="E205" s="293" t="s">
        <v>77</v>
      </c>
      <c r="F205" s="89"/>
      <c r="G205" s="89"/>
      <c r="H205" s="89"/>
      <c r="I205" s="89"/>
      <c r="J205" s="89"/>
      <c r="K205" s="89"/>
      <c r="L205" s="89"/>
      <c r="M205" s="249"/>
      <c r="N205" s="249"/>
      <c r="O205" s="249"/>
      <c r="P205" s="249"/>
      <c r="Q205" s="249"/>
      <c r="R205" s="249"/>
      <c r="S205" s="249"/>
      <c r="T205" s="249"/>
      <c r="U205" s="249"/>
      <c r="V205" s="249"/>
      <c r="W205" s="249"/>
      <c r="X205" s="249"/>
      <c r="Y205" s="220"/>
    </row>
    <row r="206" spans="1:25" s="219" customFormat="1" ht="14.25" customHeight="1">
      <c r="A206" s="299"/>
      <c r="B206" s="268"/>
      <c r="C206" s="268"/>
      <c r="D206" s="300"/>
      <c r="E206" s="294" t="s">
        <v>775</v>
      </c>
      <c r="F206" s="90"/>
      <c r="G206" s="90">
        <f>G207+G208</f>
        <v>0</v>
      </c>
      <c r="H206" s="90">
        <f>H207+H208</f>
        <v>0</v>
      </c>
      <c r="I206" s="90">
        <f>I207+I208</f>
        <v>0</v>
      </c>
      <c r="J206" s="90">
        <f aca="true" t="shared" si="106" ref="J206:X206">J207+J208</f>
        <v>0</v>
      </c>
      <c r="K206" s="90">
        <f t="shared" si="106"/>
        <v>0</v>
      </c>
      <c r="L206" s="90">
        <f t="shared" si="106"/>
        <v>0</v>
      </c>
      <c r="M206" s="90">
        <f t="shared" si="106"/>
        <v>0</v>
      </c>
      <c r="N206" s="90">
        <f t="shared" si="106"/>
        <v>0</v>
      </c>
      <c r="O206" s="90">
        <f t="shared" si="106"/>
        <v>0</v>
      </c>
      <c r="P206" s="90"/>
      <c r="Q206" s="90"/>
      <c r="R206" s="90"/>
      <c r="S206" s="90">
        <f>S207+S208</f>
        <v>0</v>
      </c>
      <c r="T206" s="90">
        <f>T207+T208</f>
        <v>0</v>
      </c>
      <c r="U206" s="90">
        <f>U207+U208</f>
        <v>0</v>
      </c>
      <c r="V206" s="90">
        <f t="shared" si="106"/>
        <v>0</v>
      </c>
      <c r="W206" s="90">
        <f t="shared" si="106"/>
        <v>0</v>
      </c>
      <c r="X206" s="90">
        <f t="shared" si="106"/>
        <v>0</v>
      </c>
      <c r="Y206" s="217"/>
    </row>
    <row r="207" spans="1:25" s="219" customFormat="1" ht="14.25" customHeight="1">
      <c r="A207" s="299"/>
      <c r="B207" s="268"/>
      <c r="C207" s="268"/>
      <c r="D207" s="300"/>
      <c r="E207" s="302" t="s">
        <v>499</v>
      </c>
      <c r="F207" s="107" t="s">
        <v>498</v>
      </c>
      <c r="G207" s="178">
        <f>H207+I207</f>
        <v>0</v>
      </c>
      <c r="H207" s="178">
        <v>0</v>
      </c>
      <c r="I207" s="178">
        <v>0</v>
      </c>
      <c r="J207" s="178">
        <f>K207+L207</f>
        <v>0</v>
      </c>
      <c r="K207" s="178">
        <v>0</v>
      </c>
      <c r="L207" s="178">
        <v>0</v>
      </c>
      <c r="M207" s="182">
        <f>N207+O207</f>
        <v>0</v>
      </c>
      <c r="N207" s="182">
        <v>0</v>
      </c>
      <c r="O207" s="182">
        <v>0</v>
      </c>
      <c r="P207" s="179"/>
      <c r="Q207" s="179"/>
      <c r="R207" s="179"/>
      <c r="S207" s="182">
        <f>T207+U207</f>
        <v>0</v>
      </c>
      <c r="T207" s="182">
        <v>0</v>
      </c>
      <c r="U207" s="182">
        <v>0</v>
      </c>
      <c r="V207" s="182">
        <f>W207+X207</f>
        <v>0</v>
      </c>
      <c r="W207" s="182">
        <v>0</v>
      </c>
      <c r="X207" s="182">
        <v>0</v>
      </c>
      <c r="Y207" s="217"/>
    </row>
    <row r="208" spans="1:25" s="219" customFormat="1" ht="14.25" customHeight="1">
      <c r="A208" s="299"/>
      <c r="B208" s="268"/>
      <c r="C208" s="268"/>
      <c r="D208" s="300"/>
      <c r="E208" s="302" t="s">
        <v>605</v>
      </c>
      <c r="F208" s="107" t="s">
        <v>606</v>
      </c>
      <c r="G208" s="178">
        <f>H208+I208</f>
        <v>0</v>
      </c>
      <c r="H208" s="178">
        <v>0</v>
      </c>
      <c r="I208" s="178">
        <v>0</v>
      </c>
      <c r="J208" s="178">
        <f>K208+L208</f>
        <v>0</v>
      </c>
      <c r="K208" s="178">
        <v>0</v>
      </c>
      <c r="L208" s="178">
        <v>0</v>
      </c>
      <c r="M208" s="182">
        <f>N208+O208</f>
        <v>0</v>
      </c>
      <c r="N208" s="182">
        <v>0</v>
      </c>
      <c r="O208" s="182">
        <v>0</v>
      </c>
      <c r="P208" s="179"/>
      <c r="Q208" s="179"/>
      <c r="R208" s="179"/>
      <c r="S208" s="182">
        <f>T208+U208</f>
        <v>0</v>
      </c>
      <c r="T208" s="182">
        <v>0</v>
      </c>
      <c r="U208" s="182">
        <v>0</v>
      </c>
      <c r="V208" s="182">
        <f>W208+X208</f>
        <v>0</v>
      </c>
      <c r="W208" s="182">
        <v>0</v>
      </c>
      <c r="X208" s="182">
        <v>0</v>
      </c>
      <c r="Y208" s="217"/>
    </row>
    <row r="209" spans="1:25" s="219" customFormat="1" ht="36" customHeight="1">
      <c r="A209" s="299"/>
      <c r="B209" s="268"/>
      <c r="C209" s="268"/>
      <c r="D209" s="300"/>
      <c r="E209" s="294" t="s">
        <v>776</v>
      </c>
      <c r="F209" s="90"/>
      <c r="G209" s="90">
        <f aca="true" t="shared" si="107" ref="G209:X209">G210</f>
        <v>0</v>
      </c>
      <c r="H209" s="90">
        <f t="shared" si="107"/>
        <v>0</v>
      </c>
      <c r="I209" s="90">
        <f t="shared" si="107"/>
        <v>0</v>
      </c>
      <c r="J209" s="90">
        <f t="shared" si="107"/>
        <v>0</v>
      </c>
      <c r="K209" s="90">
        <f t="shared" si="107"/>
        <v>0</v>
      </c>
      <c r="L209" s="90">
        <f t="shared" si="107"/>
        <v>0</v>
      </c>
      <c r="M209" s="90">
        <f t="shared" si="107"/>
        <v>0</v>
      </c>
      <c r="N209" s="90">
        <f t="shared" si="107"/>
        <v>0</v>
      </c>
      <c r="O209" s="90">
        <f t="shared" si="107"/>
        <v>0</v>
      </c>
      <c r="P209" s="90"/>
      <c r="Q209" s="90"/>
      <c r="R209" s="90"/>
      <c r="S209" s="90">
        <f t="shared" si="107"/>
        <v>0</v>
      </c>
      <c r="T209" s="90">
        <f t="shared" si="107"/>
        <v>0</v>
      </c>
      <c r="U209" s="90">
        <f t="shared" si="107"/>
        <v>0</v>
      </c>
      <c r="V209" s="90">
        <f t="shared" si="107"/>
        <v>0</v>
      </c>
      <c r="W209" s="90">
        <f t="shared" si="107"/>
        <v>0</v>
      </c>
      <c r="X209" s="90">
        <f t="shared" si="107"/>
        <v>0</v>
      </c>
      <c r="Y209" s="217"/>
    </row>
    <row r="210" spans="1:25" s="219" customFormat="1" ht="23.25" customHeight="1">
      <c r="A210" s="299"/>
      <c r="B210" s="268"/>
      <c r="C210" s="268"/>
      <c r="D210" s="300"/>
      <c r="E210" s="302" t="s">
        <v>529</v>
      </c>
      <c r="F210" s="107" t="s">
        <v>530</v>
      </c>
      <c r="G210" s="178">
        <f>H210+I210</f>
        <v>0</v>
      </c>
      <c r="H210" s="178">
        <v>0</v>
      </c>
      <c r="I210" s="178">
        <v>0</v>
      </c>
      <c r="J210" s="178">
        <f>K210+L210</f>
        <v>0</v>
      </c>
      <c r="K210" s="178">
        <v>0</v>
      </c>
      <c r="L210" s="178">
        <v>0</v>
      </c>
      <c r="M210" s="182">
        <f>N210+O210</f>
        <v>0</v>
      </c>
      <c r="N210" s="182">
        <v>0</v>
      </c>
      <c r="O210" s="182">
        <v>0</v>
      </c>
      <c r="P210" s="179"/>
      <c r="Q210" s="179"/>
      <c r="R210" s="179"/>
      <c r="S210" s="182">
        <f>T210+U210</f>
        <v>0</v>
      </c>
      <c r="T210" s="182">
        <v>0</v>
      </c>
      <c r="U210" s="182">
        <v>0</v>
      </c>
      <c r="V210" s="182">
        <f>W210+X210</f>
        <v>0</v>
      </c>
      <c r="W210" s="182">
        <v>0</v>
      </c>
      <c r="X210" s="182">
        <v>0</v>
      </c>
      <c r="Y210" s="217"/>
    </row>
    <row r="211" spans="1:25" s="219" customFormat="1" ht="26.25" customHeight="1">
      <c r="A211" s="299"/>
      <c r="B211" s="268"/>
      <c r="C211" s="268"/>
      <c r="D211" s="300"/>
      <c r="E211" s="294" t="s">
        <v>777</v>
      </c>
      <c r="F211" s="90"/>
      <c r="G211" s="90">
        <f>SUM(G212:G231)</f>
        <v>58204.6</v>
      </c>
      <c r="H211" s="90">
        <f>SUM(H212:H231)</f>
        <v>42381.700000000004</v>
      </c>
      <c r="I211" s="90">
        <f>SUM(I212:I231)</f>
        <v>15822.9</v>
      </c>
      <c r="J211" s="90">
        <f aca="true" t="shared" si="108" ref="J211:X211">SUM(J212:J231)</f>
        <v>179750.8</v>
      </c>
      <c r="K211" s="90">
        <f t="shared" si="108"/>
        <v>46107.700000000004</v>
      </c>
      <c r="L211" s="90">
        <f t="shared" si="108"/>
        <v>133643.1</v>
      </c>
      <c r="M211" s="90">
        <f t="shared" si="108"/>
        <v>46474.32480649636</v>
      </c>
      <c r="N211" s="90">
        <f t="shared" si="108"/>
        <v>46474.32480649636</v>
      </c>
      <c r="O211" s="90">
        <f t="shared" si="108"/>
        <v>0</v>
      </c>
      <c r="P211" s="90"/>
      <c r="Q211" s="90"/>
      <c r="R211" s="90"/>
      <c r="S211" s="90">
        <f>SUM(S212:S231)</f>
        <v>90313.88094723028</v>
      </c>
      <c r="T211" s="90">
        <f>SUM(T212:T231)</f>
        <v>47813.88094723028</v>
      </c>
      <c r="U211" s="90">
        <f>SUM(U212:U231)</f>
        <v>42500</v>
      </c>
      <c r="V211" s="90">
        <f t="shared" si="108"/>
        <v>91031.08916143872</v>
      </c>
      <c r="W211" s="90">
        <f t="shared" si="108"/>
        <v>48531.08916143872</v>
      </c>
      <c r="X211" s="90">
        <f t="shared" si="108"/>
        <v>42500</v>
      </c>
      <c r="Y211" s="217"/>
    </row>
    <row r="212" spans="1:25" s="219" customFormat="1" ht="14.25" customHeight="1">
      <c r="A212" s="299"/>
      <c r="B212" s="268"/>
      <c r="C212" s="268"/>
      <c r="D212" s="300"/>
      <c r="E212" s="293" t="s">
        <v>456</v>
      </c>
      <c r="F212" s="222" t="s">
        <v>455</v>
      </c>
      <c r="G212" s="178">
        <f aca="true" t="shared" si="109" ref="G212:G231">H212+I212</f>
        <v>23191.5</v>
      </c>
      <c r="H212" s="178">
        <v>23191.5</v>
      </c>
      <c r="I212" s="178">
        <v>0</v>
      </c>
      <c r="J212" s="178">
        <f aca="true" t="shared" si="110" ref="J212:J231">K212+L212</f>
        <v>23750.4</v>
      </c>
      <c r="K212" s="178">
        <v>23750.4</v>
      </c>
      <c r="L212" s="178">
        <v>0</v>
      </c>
      <c r="M212" s="182">
        <f aca="true" t="shared" si="111" ref="M212:M231">N212+O212</f>
        <v>25178.4</v>
      </c>
      <c r="N212" s="182">
        <f>'[3]բյուջե 2023-ծախս'!$Z$5/1000</f>
        <v>25178.4</v>
      </c>
      <c r="O212" s="182">
        <v>0</v>
      </c>
      <c r="P212" s="179"/>
      <c r="Q212" s="179"/>
      <c r="R212" s="179"/>
      <c r="S212" s="182">
        <f aca="true" t="shared" si="112" ref="S212:S231">T212+U212</f>
        <v>25807.86</v>
      </c>
      <c r="T212" s="182">
        <f>N212+N212*0.025</f>
        <v>25807.86</v>
      </c>
      <c r="U212" s="182">
        <v>0</v>
      </c>
      <c r="V212" s="182">
        <f aca="true" t="shared" si="113" ref="V212:V228">W212+X212</f>
        <v>26194.9779</v>
      </c>
      <c r="W212" s="182">
        <f>T212+T212*0.015</f>
        <v>26194.9779</v>
      </c>
      <c r="X212" s="182">
        <v>0</v>
      </c>
      <c r="Y212" s="217"/>
    </row>
    <row r="213" spans="1:25" s="219" customFormat="1" ht="20.25" customHeight="1">
      <c r="A213" s="299"/>
      <c r="B213" s="268"/>
      <c r="C213" s="268"/>
      <c r="D213" s="300"/>
      <c r="E213" s="293" t="s">
        <v>458</v>
      </c>
      <c r="F213" s="222" t="s">
        <v>457</v>
      </c>
      <c r="G213" s="178">
        <f t="shared" si="109"/>
        <v>3156</v>
      </c>
      <c r="H213" s="178">
        <v>3156</v>
      </c>
      <c r="I213" s="178">
        <v>0</v>
      </c>
      <c r="J213" s="178">
        <f t="shared" si="110"/>
        <v>3958.4</v>
      </c>
      <c r="K213" s="178">
        <v>3958.4</v>
      </c>
      <c r="L213" s="178">
        <v>0</v>
      </c>
      <c r="M213" s="182">
        <f t="shared" si="111"/>
        <v>3147.3</v>
      </c>
      <c r="N213" s="182">
        <f>'[3]բյուջե 2023-ծախս'!$Z$6/1000</f>
        <v>3147.3</v>
      </c>
      <c r="O213" s="182">
        <v>0</v>
      </c>
      <c r="P213" s="179"/>
      <c r="Q213" s="179"/>
      <c r="R213" s="179"/>
      <c r="S213" s="182">
        <f t="shared" si="112"/>
        <v>3225.9825</v>
      </c>
      <c r="T213" s="182">
        <f>N213+N213*0.025</f>
        <v>3225.9825</v>
      </c>
      <c r="U213" s="182">
        <v>0</v>
      </c>
      <c r="V213" s="182">
        <f t="shared" si="113"/>
        <v>3274.3722375</v>
      </c>
      <c r="W213" s="182">
        <f aca="true" t="shared" si="114" ref="W213:W228">T213+T213*0.015</f>
        <v>3274.3722375</v>
      </c>
      <c r="X213" s="182">
        <v>0</v>
      </c>
      <c r="Y213" s="217"/>
    </row>
    <row r="214" spans="1:25" s="219" customFormat="1" ht="15" customHeight="1">
      <c r="A214" s="299"/>
      <c r="B214" s="268"/>
      <c r="C214" s="268"/>
      <c r="D214" s="300"/>
      <c r="E214" s="301" t="s">
        <v>12</v>
      </c>
      <c r="F214" s="222">
        <v>4115</v>
      </c>
      <c r="G214" s="178">
        <f t="shared" si="109"/>
        <v>2484</v>
      </c>
      <c r="H214" s="178">
        <v>2484</v>
      </c>
      <c r="I214" s="178">
        <v>0</v>
      </c>
      <c r="J214" s="178">
        <f t="shared" si="110"/>
        <v>1667.6</v>
      </c>
      <c r="K214" s="178">
        <v>1667.6</v>
      </c>
      <c r="L214" s="178">
        <v>0</v>
      </c>
      <c r="M214" s="182">
        <f t="shared" si="111"/>
        <v>1417.85</v>
      </c>
      <c r="N214" s="182">
        <f>'[3]բյուջե 2023-ծախս'!$Z$7/1000</f>
        <v>1417.85</v>
      </c>
      <c r="O214" s="182">
        <v>0</v>
      </c>
      <c r="P214" s="179"/>
      <c r="Q214" s="179"/>
      <c r="R214" s="179"/>
      <c r="S214" s="182">
        <f t="shared" si="112"/>
        <v>1453.2962499999999</v>
      </c>
      <c r="T214" s="182">
        <f>N214+N214*0.025</f>
        <v>1453.2962499999999</v>
      </c>
      <c r="U214" s="182">
        <v>0</v>
      </c>
      <c r="V214" s="182">
        <f t="shared" si="113"/>
        <v>1475.0956937499998</v>
      </c>
      <c r="W214" s="182">
        <f t="shared" si="114"/>
        <v>1475.0956937499998</v>
      </c>
      <c r="X214" s="182">
        <v>0</v>
      </c>
      <c r="Y214" s="217"/>
    </row>
    <row r="215" spans="1:25" s="219" customFormat="1" ht="15" customHeight="1">
      <c r="A215" s="299"/>
      <c r="B215" s="268"/>
      <c r="C215" s="268"/>
      <c r="D215" s="300"/>
      <c r="E215" s="293" t="s">
        <v>464</v>
      </c>
      <c r="F215" s="222" t="s">
        <v>463</v>
      </c>
      <c r="G215" s="178">
        <f t="shared" si="109"/>
        <v>7335.4</v>
      </c>
      <c r="H215" s="178">
        <v>7335.4</v>
      </c>
      <c r="I215" s="178">
        <v>0</v>
      </c>
      <c r="J215" s="178">
        <f t="shared" si="110"/>
        <v>8768.1</v>
      </c>
      <c r="K215" s="178">
        <v>8768.1</v>
      </c>
      <c r="L215" s="178">
        <v>0</v>
      </c>
      <c r="M215" s="182">
        <f t="shared" si="111"/>
        <v>8549.777983636364</v>
      </c>
      <c r="N215" s="182">
        <f>'[3]բյուջե 2023-ծախս'!$Z$12/1000</f>
        <v>8549.777983636364</v>
      </c>
      <c r="O215" s="182">
        <v>0</v>
      </c>
      <c r="P215" s="179"/>
      <c r="Q215" s="179"/>
      <c r="R215" s="179"/>
      <c r="S215" s="182">
        <f t="shared" si="112"/>
        <v>8763.522433227274</v>
      </c>
      <c r="T215" s="182">
        <f>N215+N215*0.025</f>
        <v>8763.522433227274</v>
      </c>
      <c r="U215" s="182">
        <v>0</v>
      </c>
      <c r="V215" s="182">
        <f t="shared" si="113"/>
        <v>8894.975269725683</v>
      </c>
      <c r="W215" s="182">
        <f t="shared" si="114"/>
        <v>8894.975269725683</v>
      </c>
      <c r="X215" s="182">
        <v>0</v>
      </c>
      <c r="Y215" s="217"/>
    </row>
    <row r="216" spans="1:25" s="219" customFormat="1" ht="15" customHeight="1">
      <c r="A216" s="299"/>
      <c r="B216" s="268"/>
      <c r="C216" s="268"/>
      <c r="D216" s="300"/>
      <c r="E216" s="293" t="s">
        <v>466</v>
      </c>
      <c r="F216" s="222" t="s">
        <v>465</v>
      </c>
      <c r="G216" s="178">
        <f t="shared" si="109"/>
        <v>1593.4</v>
      </c>
      <c r="H216" s="178">
        <v>1593.4</v>
      </c>
      <c r="I216" s="178">
        <v>0</v>
      </c>
      <c r="J216" s="178">
        <f t="shared" si="110"/>
        <v>1740.3</v>
      </c>
      <c r="K216" s="178">
        <v>1740.3</v>
      </c>
      <c r="L216" s="178">
        <v>0</v>
      </c>
      <c r="M216" s="182">
        <f t="shared" si="111"/>
        <v>1073.076</v>
      </c>
      <c r="N216" s="182">
        <f>'[3]բյուջե 2023-ծախս'!$Z$13/1000</f>
        <v>1073.076</v>
      </c>
      <c r="O216" s="182">
        <v>0</v>
      </c>
      <c r="P216" s="179"/>
      <c r="Q216" s="179"/>
      <c r="R216" s="179"/>
      <c r="S216" s="182">
        <f t="shared" si="112"/>
        <v>1099.9029</v>
      </c>
      <c r="T216" s="182">
        <f>N216+N216*0.025</f>
        <v>1099.9029</v>
      </c>
      <c r="U216" s="182">
        <v>0</v>
      </c>
      <c r="V216" s="182">
        <f t="shared" si="113"/>
        <v>1116.4014435000001</v>
      </c>
      <c r="W216" s="182">
        <f t="shared" si="114"/>
        <v>1116.4014435000001</v>
      </c>
      <c r="X216" s="182">
        <v>0</v>
      </c>
      <c r="Y216" s="217"/>
    </row>
    <row r="217" spans="1:25" s="219" customFormat="1" ht="15" customHeight="1">
      <c r="A217" s="299"/>
      <c r="B217" s="268"/>
      <c r="C217" s="268"/>
      <c r="D217" s="300"/>
      <c r="E217" s="320" t="s">
        <v>821</v>
      </c>
      <c r="F217" s="222">
        <v>4221</v>
      </c>
      <c r="G217" s="178">
        <f t="shared" si="109"/>
        <v>0</v>
      </c>
      <c r="H217" s="178">
        <v>0</v>
      </c>
      <c r="I217" s="178">
        <v>0</v>
      </c>
      <c r="J217" s="178">
        <f t="shared" si="110"/>
        <v>100</v>
      </c>
      <c r="K217" s="178">
        <v>100</v>
      </c>
      <c r="L217" s="178">
        <v>0</v>
      </c>
      <c r="M217" s="182">
        <f t="shared" si="111"/>
        <v>100</v>
      </c>
      <c r="N217" s="182">
        <f>'[3]բյուջե 2023-ծախս'!$Z$9/1000</f>
        <v>100</v>
      </c>
      <c r="O217" s="182">
        <v>0</v>
      </c>
      <c r="P217" s="179"/>
      <c r="Q217" s="179"/>
      <c r="R217" s="179"/>
      <c r="S217" s="182">
        <f t="shared" si="112"/>
        <v>105</v>
      </c>
      <c r="T217" s="182">
        <f aca="true" t="shared" si="115" ref="T217:T228">N217+N217*0.05</f>
        <v>105</v>
      </c>
      <c r="U217" s="182">
        <v>0</v>
      </c>
      <c r="V217" s="182">
        <f t="shared" si="113"/>
        <v>106.575</v>
      </c>
      <c r="W217" s="182">
        <f t="shared" si="114"/>
        <v>106.575</v>
      </c>
      <c r="X217" s="182">
        <v>0</v>
      </c>
      <c r="Y217" s="217"/>
    </row>
    <row r="218" spans="1:25" s="219" customFormat="1" ht="24.75" customHeight="1">
      <c r="A218" s="299"/>
      <c r="B218" s="268"/>
      <c r="C218" s="268"/>
      <c r="D218" s="300"/>
      <c r="E218" s="320" t="s">
        <v>822</v>
      </c>
      <c r="F218" s="222">
        <v>4233</v>
      </c>
      <c r="G218" s="178">
        <f t="shared" si="109"/>
        <v>0</v>
      </c>
      <c r="H218" s="178">
        <v>0</v>
      </c>
      <c r="I218" s="178">
        <v>0</v>
      </c>
      <c r="J218" s="178">
        <f t="shared" si="110"/>
        <v>70</v>
      </c>
      <c r="K218" s="178">
        <v>70</v>
      </c>
      <c r="L218" s="178">
        <v>0</v>
      </c>
      <c r="M218" s="182">
        <f t="shared" si="111"/>
        <v>150</v>
      </c>
      <c r="N218" s="182">
        <f>'[3]բյուջե 2023-ծախս'!$Z$21/1000</f>
        <v>150</v>
      </c>
      <c r="O218" s="182">
        <v>0</v>
      </c>
      <c r="P218" s="179"/>
      <c r="Q218" s="179"/>
      <c r="R218" s="179"/>
      <c r="S218" s="182">
        <f t="shared" si="112"/>
        <v>157.5</v>
      </c>
      <c r="T218" s="182">
        <f t="shared" si="115"/>
        <v>157.5</v>
      </c>
      <c r="U218" s="182">
        <v>0</v>
      </c>
      <c r="V218" s="182">
        <f t="shared" si="113"/>
        <v>159.8625</v>
      </c>
      <c r="W218" s="182">
        <f t="shared" si="114"/>
        <v>159.8625</v>
      </c>
      <c r="X218" s="182">
        <v>0</v>
      </c>
      <c r="Y218" s="217"/>
    </row>
    <row r="219" spans="1:25" s="219" customFormat="1" ht="15" customHeight="1">
      <c r="A219" s="299"/>
      <c r="B219" s="268"/>
      <c r="C219" s="268"/>
      <c r="D219" s="300"/>
      <c r="E219" s="307" t="s">
        <v>30</v>
      </c>
      <c r="F219" s="222">
        <v>4235</v>
      </c>
      <c r="G219" s="178">
        <f t="shared" si="109"/>
        <v>450</v>
      </c>
      <c r="H219" s="178">
        <v>450</v>
      </c>
      <c r="I219" s="178">
        <v>0</v>
      </c>
      <c r="J219" s="178">
        <f t="shared" si="110"/>
        <v>450</v>
      </c>
      <c r="K219" s="178">
        <v>450</v>
      </c>
      <c r="L219" s="178">
        <v>0</v>
      </c>
      <c r="M219" s="182">
        <f t="shared" si="111"/>
        <v>450</v>
      </c>
      <c r="N219" s="182">
        <f>'[3]բյուջե 2023-ծախս'!$Z$23/1000</f>
        <v>450</v>
      </c>
      <c r="O219" s="182">
        <v>0</v>
      </c>
      <c r="P219" s="179"/>
      <c r="Q219" s="179"/>
      <c r="R219" s="179"/>
      <c r="S219" s="182">
        <f t="shared" si="112"/>
        <v>472.5</v>
      </c>
      <c r="T219" s="182">
        <f t="shared" si="115"/>
        <v>472.5</v>
      </c>
      <c r="U219" s="182">
        <v>0</v>
      </c>
      <c r="V219" s="182">
        <f t="shared" si="113"/>
        <v>479.5875</v>
      </c>
      <c r="W219" s="182">
        <f t="shared" si="114"/>
        <v>479.5875</v>
      </c>
      <c r="X219" s="182">
        <v>0</v>
      </c>
      <c r="Y219" s="217"/>
    </row>
    <row r="220" spans="1:25" s="219" customFormat="1" ht="15" customHeight="1">
      <c r="A220" s="299"/>
      <c r="B220" s="268"/>
      <c r="C220" s="268"/>
      <c r="D220" s="300"/>
      <c r="E220" s="293" t="s">
        <v>499</v>
      </c>
      <c r="F220" s="222" t="s">
        <v>498</v>
      </c>
      <c r="G220" s="178">
        <f t="shared" si="109"/>
        <v>40</v>
      </c>
      <c r="H220" s="178">
        <v>40</v>
      </c>
      <c r="I220" s="178">
        <v>0</v>
      </c>
      <c r="J220" s="178">
        <f t="shared" si="110"/>
        <v>100</v>
      </c>
      <c r="K220" s="178">
        <v>100</v>
      </c>
      <c r="L220" s="178">
        <v>0</v>
      </c>
      <c r="M220" s="182">
        <f t="shared" si="111"/>
        <v>164.4</v>
      </c>
      <c r="N220" s="182">
        <f>'[3]բյուջե 2023-ծախս'!$Z$27/1000</f>
        <v>164.4</v>
      </c>
      <c r="O220" s="182">
        <v>0</v>
      </c>
      <c r="P220" s="179"/>
      <c r="Q220" s="179"/>
      <c r="R220" s="179"/>
      <c r="S220" s="182">
        <f t="shared" si="112"/>
        <v>172.62</v>
      </c>
      <c r="T220" s="182">
        <f t="shared" si="115"/>
        <v>172.62</v>
      </c>
      <c r="U220" s="182">
        <v>0</v>
      </c>
      <c r="V220" s="182">
        <f t="shared" si="113"/>
        <v>175.2093</v>
      </c>
      <c r="W220" s="182">
        <f t="shared" si="114"/>
        <v>175.2093</v>
      </c>
      <c r="X220" s="182">
        <v>0</v>
      </c>
      <c r="Y220" s="217"/>
    </row>
    <row r="221" spans="1:25" s="219" customFormat="1" ht="21" customHeight="1">
      <c r="A221" s="299"/>
      <c r="B221" s="268"/>
      <c r="C221" s="268"/>
      <c r="D221" s="300"/>
      <c r="E221" s="302" t="s">
        <v>503</v>
      </c>
      <c r="F221" s="107" t="s">
        <v>502</v>
      </c>
      <c r="G221" s="178">
        <f t="shared" si="109"/>
        <v>250</v>
      </c>
      <c r="H221" s="178">
        <v>250</v>
      </c>
      <c r="I221" s="178">
        <v>0</v>
      </c>
      <c r="J221" s="178">
        <f t="shared" si="110"/>
        <v>497.1</v>
      </c>
      <c r="K221" s="178">
        <v>497.1</v>
      </c>
      <c r="L221" s="178">
        <v>0</v>
      </c>
      <c r="M221" s="182">
        <f t="shared" si="111"/>
        <v>621.93032286</v>
      </c>
      <c r="N221" s="182">
        <f>'[3]բյուջե 2023-ծախս'!$Z$28/1000</f>
        <v>621.93032286</v>
      </c>
      <c r="O221" s="182">
        <v>0</v>
      </c>
      <c r="P221" s="179"/>
      <c r="Q221" s="179"/>
      <c r="R221" s="179"/>
      <c r="S221" s="182">
        <f t="shared" si="112"/>
        <v>653.0268390030001</v>
      </c>
      <c r="T221" s="182">
        <f t="shared" si="115"/>
        <v>653.0268390030001</v>
      </c>
      <c r="U221" s="182">
        <v>0</v>
      </c>
      <c r="V221" s="182">
        <f t="shared" si="113"/>
        <v>662.8222415880451</v>
      </c>
      <c r="W221" s="182">
        <f t="shared" si="114"/>
        <v>662.8222415880451</v>
      </c>
      <c r="X221" s="182">
        <v>0</v>
      </c>
      <c r="Y221" s="217"/>
    </row>
    <row r="222" spans="1:25" s="219" customFormat="1" ht="21" customHeight="1">
      <c r="A222" s="299"/>
      <c r="B222" s="268"/>
      <c r="C222" s="268"/>
      <c r="D222" s="300"/>
      <c r="E222" s="307" t="s">
        <v>823</v>
      </c>
      <c r="F222" s="107">
        <v>4252</v>
      </c>
      <c r="G222" s="178">
        <f t="shared" si="109"/>
        <v>0</v>
      </c>
      <c r="H222" s="178">
        <v>0</v>
      </c>
      <c r="I222" s="178">
        <v>0</v>
      </c>
      <c r="J222" s="178">
        <f t="shared" si="110"/>
        <v>754.3</v>
      </c>
      <c r="K222" s="178">
        <v>754.3</v>
      </c>
      <c r="L222" s="178">
        <v>0</v>
      </c>
      <c r="M222" s="182">
        <f t="shared" si="111"/>
        <v>466.9</v>
      </c>
      <c r="N222" s="182">
        <f>'[3]բյուջե 2023-ծախս'!$Z$29/1000</f>
        <v>466.9</v>
      </c>
      <c r="O222" s="182">
        <v>0</v>
      </c>
      <c r="P222" s="179"/>
      <c r="Q222" s="179"/>
      <c r="R222" s="179"/>
      <c r="S222" s="182">
        <f t="shared" si="112"/>
        <v>490.245</v>
      </c>
      <c r="T222" s="182">
        <f t="shared" si="115"/>
        <v>490.245</v>
      </c>
      <c r="U222" s="182">
        <v>0</v>
      </c>
      <c r="V222" s="182">
        <f t="shared" si="113"/>
        <v>497.598675</v>
      </c>
      <c r="W222" s="182">
        <f t="shared" si="114"/>
        <v>497.598675</v>
      </c>
      <c r="X222" s="182">
        <v>0</v>
      </c>
      <c r="Y222" s="217"/>
    </row>
    <row r="223" spans="1:25" s="219" customFormat="1" ht="14.25" customHeight="1">
      <c r="A223" s="299"/>
      <c r="B223" s="268"/>
      <c r="C223" s="268"/>
      <c r="D223" s="300"/>
      <c r="E223" s="293" t="s">
        <v>509</v>
      </c>
      <c r="F223" s="222" t="s">
        <v>508</v>
      </c>
      <c r="G223" s="178">
        <f t="shared" si="109"/>
        <v>1265.9</v>
      </c>
      <c r="H223" s="178">
        <v>1265.9</v>
      </c>
      <c r="I223" s="178">
        <v>0</v>
      </c>
      <c r="J223" s="178">
        <f t="shared" si="110"/>
        <v>464.3</v>
      </c>
      <c r="K223" s="178">
        <v>464.3</v>
      </c>
      <c r="L223" s="178">
        <v>0</v>
      </c>
      <c r="M223" s="182">
        <f t="shared" si="111"/>
        <v>1272.5325</v>
      </c>
      <c r="N223" s="182">
        <f>'[3]բյուջե 2023-ծախս'!$Z$31/1000</f>
        <v>1272.5325</v>
      </c>
      <c r="O223" s="182">
        <v>0</v>
      </c>
      <c r="P223" s="179"/>
      <c r="Q223" s="179"/>
      <c r="R223" s="179"/>
      <c r="S223" s="182">
        <f t="shared" si="112"/>
        <v>1336.1591250000001</v>
      </c>
      <c r="T223" s="182">
        <f t="shared" si="115"/>
        <v>1336.1591250000001</v>
      </c>
      <c r="U223" s="182">
        <v>0</v>
      </c>
      <c r="V223" s="182">
        <f t="shared" si="113"/>
        <v>1356.201511875</v>
      </c>
      <c r="W223" s="182">
        <f t="shared" si="114"/>
        <v>1356.201511875</v>
      </c>
      <c r="X223" s="182">
        <v>0</v>
      </c>
      <c r="Y223" s="217"/>
    </row>
    <row r="224" spans="1:25" s="219" customFormat="1" ht="14.25" customHeight="1">
      <c r="A224" s="299"/>
      <c r="B224" s="268"/>
      <c r="C224" s="268"/>
      <c r="D224" s="300"/>
      <c r="E224" s="293" t="s">
        <v>511</v>
      </c>
      <c r="F224" s="222" t="s">
        <v>510</v>
      </c>
      <c r="G224" s="178">
        <f t="shared" si="109"/>
        <v>2557.4</v>
      </c>
      <c r="H224" s="178">
        <v>2557.4</v>
      </c>
      <c r="I224" s="178">
        <v>0</v>
      </c>
      <c r="J224" s="178">
        <f t="shared" si="110"/>
        <v>3382.2</v>
      </c>
      <c r="K224" s="178">
        <v>3382.2</v>
      </c>
      <c r="L224" s="178">
        <v>0</v>
      </c>
      <c r="M224" s="182">
        <f t="shared" si="111"/>
        <v>3550.776</v>
      </c>
      <c r="N224" s="182">
        <f>'[3]բյուջե 2023-ծախս'!$Z$33/1000</f>
        <v>3550.776</v>
      </c>
      <c r="O224" s="182">
        <v>0</v>
      </c>
      <c r="P224" s="179"/>
      <c r="Q224" s="179"/>
      <c r="R224" s="179"/>
      <c r="S224" s="182">
        <f t="shared" si="112"/>
        <v>3728.3147999999997</v>
      </c>
      <c r="T224" s="182">
        <f t="shared" si="115"/>
        <v>3728.3147999999997</v>
      </c>
      <c r="U224" s="182">
        <v>0</v>
      </c>
      <c r="V224" s="182">
        <f t="shared" si="113"/>
        <v>3784.239522</v>
      </c>
      <c r="W224" s="182">
        <f t="shared" si="114"/>
        <v>3784.239522</v>
      </c>
      <c r="X224" s="182">
        <v>0</v>
      </c>
      <c r="Y224" s="217"/>
    </row>
    <row r="225" spans="1:25" s="219" customFormat="1" ht="14.25" customHeight="1">
      <c r="A225" s="299"/>
      <c r="B225" s="268"/>
      <c r="C225" s="268"/>
      <c r="D225" s="300"/>
      <c r="E225" s="320" t="s">
        <v>36</v>
      </c>
      <c r="F225" s="222">
        <v>4266</v>
      </c>
      <c r="G225" s="178">
        <f t="shared" si="109"/>
        <v>0</v>
      </c>
      <c r="H225" s="178">
        <v>0</v>
      </c>
      <c r="I225" s="178">
        <v>0</v>
      </c>
      <c r="J225" s="178">
        <f t="shared" si="110"/>
        <v>89.2</v>
      </c>
      <c r="K225" s="178">
        <v>89.2</v>
      </c>
      <c r="L225" s="178">
        <v>0</v>
      </c>
      <c r="M225" s="182">
        <f t="shared" si="111"/>
        <v>102.488</v>
      </c>
      <c r="N225" s="182">
        <f>'[3]բյուջե 2023-ծախս'!$Z$34/1000</f>
        <v>102.488</v>
      </c>
      <c r="O225" s="182">
        <v>0</v>
      </c>
      <c r="P225" s="179"/>
      <c r="Q225" s="179"/>
      <c r="R225" s="179"/>
      <c r="S225" s="182">
        <f t="shared" si="112"/>
        <v>107.6124</v>
      </c>
      <c r="T225" s="182">
        <f t="shared" si="115"/>
        <v>107.6124</v>
      </c>
      <c r="U225" s="182">
        <v>0</v>
      </c>
      <c r="V225" s="182">
        <f t="shared" si="113"/>
        <v>109.226586</v>
      </c>
      <c r="W225" s="182">
        <f t="shared" si="114"/>
        <v>109.226586</v>
      </c>
      <c r="X225" s="182">
        <v>0</v>
      </c>
      <c r="Y225" s="217"/>
    </row>
    <row r="226" spans="1:25" s="219" customFormat="1" ht="14.25" customHeight="1">
      <c r="A226" s="299"/>
      <c r="B226" s="268"/>
      <c r="C226" s="268"/>
      <c r="D226" s="300"/>
      <c r="E226" s="293" t="s">
        <v>513</v>
      </c>
      <c r="F226" s="222" t="s">
        <v>512</v>
      </c>
      <c r="G226" s="178">
        <f t="shared" si="109"/>
        <v>58.1</v>
      </c>
      <c r="H226" s="178">
        <v>58.1</v>
      </c>
      <c r="I226" s="178">
        <v>0</v>
      </c>
      <c r="J226" s="178">
        <f t="shared" si="110"/>
        <v>87.8</v>
      </c>
      <c r="K226" s="178">
        <v>87.8</v>
      </c>
      <c r="L226" s="178">
        <v>0</v>
      </c>
      <c r="M226" s="182">
        <f t="shared" si="111"/>
        <v>71.6565</v>
      </c>
      <c r="N226" s="182">
        <f>'[3]բյուջե 2023-ծախս'!$Z$35/1000</f>
        <v>71.6565</v>
      </c>
      <c r="O226" s="182">
        <v>0</v>
      </c>
      <c r="P226" s="179"/>
      <c r="Q226" s="179"/>
      <c r="R226" s="179"/>
      <c r="S226" s="182">
        <f t="shared" si="112"/>
        <v>75.239325</v>
      </c>
      <c r="T226" s="182">
        <f t="shared" si="115"/>
        <v>75.239325</v>
      </c>
      <c r="U226" s="182">
        <v>0</v>
      </c>
      <c r="V226" s="182">
        <f t="shared" si="113"/>
        <v>76.367914875</v>
      </c>
      <c r="W226" s="182">
        <f t="shared" si="114"/>
        <v>76.367914875</v>
      </c>
      <c r="X226" s="182">
        <v>0</v>
      </c>
      <c r="Y226" s="217"/>
    </row>
    <row r="227" spans="1:25" s="219" customFormat="1" ht="14.25" customHeight="1">
      <c r="A227" s="299"/>
      <c r="B227" s="268"/>
      <c r="C227" s="268"/>
      <c r="D227" s="300"/>
      <c r="E227" s="320" t="s">
        <v>18</v>
      </c>
      <c r="F227" s="222">
        <v>4269</v>
      </c>
      <c r="G227" s="178">
        <f t="shared" si="109"/>
        <v>0</v>
      </c>
      <c r="H227" s="178">
        <v>0</v>
      </c>
      <c r="I227" s="178">
        <v>0</v>
      </c>
      <c r="J227" s="178">
        <f t="shared" si="110"/>
        <v>178</v>
      </c>
      <c r="K227" s="178">
        <v>178</v>
      </c>
      <c r="L227" s="178">
        <v>0</v>
      </c>
      <c r="M227" s="182">
        <f t="shared" si="111"/>
        <v>107.2375</v>
      </c>
      <c r="N227" s="182">
        <f>'[3]բյուջե 2023-ծախս'!$Z$36/1000</f>
        <v>107.2375</v>
      </c>
      <c r="O227" s="182">
        <v>0</v>
      </c>
      <c r="P227" s="179"/>
      <c r="Q227" s="179"/>
      <c r="R227" s="179"/>
      <c r="S227" s="182">
        <f t="shared" si="112"/>
        <v>112.599375</v>
      </c>
      <c r="T227" s="182">
        <f t="shared" si="115"/>
        <v>112.599375</v>
      </c>
      <c r="U227" s="182">
        <v>0</v>
      </c>
      <c r="V227" s="182">
        <f t="shared" si="113"/>
        <v>114.288365625</v>
      </c>
      <c r="W227" s="182">
        <f t="shared" si="114"/>
        <v>114.288365625</v>
      </c>
      <c r="X227" s="182">
        <v>0</v>
      </c>
      <c r="Y227" s="217"/>
    </row>
    <row r="228" spans="1:25" s="219" customFormat="1" ht="14.25" customHeight="1">
      <c r="A228" s="299"/>
      <c r="B228" s="268"/>
      <c r="C228" s="268"/>
      <c r="D228" s="300"/>
      <c r="E228" s="320" t="s">
        <v>37</v>
      </c>
      <c r="F228" s="222">
        <v>4822</v>
      </c>
      <c r="G228" s="178">
        <f t="shared" si="109"/>
        <v>0</v>
      </c>
      <c r="H228" s="178">
        <v>0</v>
      </c>
      <c r="I228" s="178">
        <v>0</v>
      </c>
      <c r="J228" s="178">
        <f t="shared" si="110"/>
        <v>50</v>
      </c>
      <c r="K228" s="178">
        <v>50</v>
      </c>
      <c r="L228" s="178">
        <v>0</v>
      </c>
      <c r="M228" s="182">
        <f t="shared" si="111"/>
        <v>50</v>
      </c>
      <c r="N228" s="182">
        <f>'[3]բյուջե 2023-ծախս'!$Z$45/1000</f>
        <v>50</v>
      </c>
      <c r="O228" s="182">
        <v>0</v>
      </c>
      <c r="P228" s="179"/>
      <c r="Q228" s="179"/>
      <c r="R228" s="179"/>
      <c r="S228" s="182">
        <f t="shared" si="112"/>
        <v>52.5</v>
      </c>
      <c r="T228" s="182">
        <f t="shared" si="115"/>
        <v>52.5</v>
      </c>
      <c r="U228" s="182">
        <v>0</v>
      </c>
      <c r="V228" s="182">
        <f t="shared" si="113"/>
        <v>53.2875</v>
      </c>
      <c r="W228" s="182">
        <f t="shared" si="114"/>
        <v>53.2875</v>
      </c>
      <c r="X228" s="182">
        <v>0</v>
      </c>
      <c r="Y228" s="217"/>
    </row>
    <row r="229" spans="1:25" s="219" customFormat="1" ht="14.25" customHeight="1">
      <c r="A229" s="299"/>
      <c r="B229" s="268"/>
      <c r="C229" s="268"/>
      <c r="D229" s="300"/>
      <c r="E229" s="302" t="s">
        <v>595</v>
      </c>
      <c r="F229" s="107" t="s">
        <v>594</v>
      </c>
      <c r="G229" s="178">
        <f t="shared" si="109"/>
        <v>14845.8</v>
      </c>
      <c r="H229" s="178">
        <v>0</v>
      </c>
      <c r="I229" s="178">
        <v>14845.8</v>
      </c>
      <c r="J229" s="178">
        <f t="shared" si="110"/>
        <v>15095.8</v>
      </c>
      <c r="K229" s="178">
        <v>0</v>
      </c>
      <c r="L229" s="178">
        <v>15095.8</v>
      </c>
      <c r="M229" s="182">
        <f t="shared" si="111"/>
        <v>0</v>
      </c>
      <c r="N229" s="182">
        <v>0</v>
      </c>
      <c r="O229" s="182">
        <v>0</v>
      </c>
      <c r="P229" s="179"/>
      <c r="Q229" s="179"/>
      <c r="R229" s="179"/>
      <c r="S229" s="182">
        <f t="shared" si="112"/>
        <v>42500</v>
      </c>
      <c r="T229" s="182">
        <v>0</v>
      </c>
      <c r="U229" s="182">
        <f>ԿԾ!H51+ԿԾ!I51</f>
        <v>42500</v>
      </c>
      <c r="V229" s="249">
        <f>W229+X229</f>
        <v>42500</v>
      </c>
      <c r="W229" s="249">
        <v>0</v>
      </c>
      <c r="X229" s="249">
        <f>ԿԾ!H56+ԿԾ!I56</f>
        <v>42500</v>
      </c>
      <c r="Y229" s="217"/>
    </row>
    <row r="230" spans="1:25" s="219" customFormat="1" ht="14.25" customHeight="1">
      <c r="A230" s="299"/>
      <c r="B230" s="268"/>
      <c r="C230" s="268"/>
      <c r="D230" s="300"/>
      <c r="E230" s="307" t="s">
        <v>818</v>
      </c>
      <c r="F230" s="107">
        <v>5121</v>
      </c>
      <c r="G230" s="178">
        <f t="shared" si="109"/>
        <v>0</v>
      </c>
      <c r="H230" s="178">
        <v>0</v>
      </c>
      <c r="I230" s="178">
        <v>0</v>
      </c>
      <c r="J230" s="178">
        <f t="shared" si="110"/>
        <v>116547.3</v>
      </c>
      <c r="K230" s="178">
        <v>0</v>
      </c>
      <c r="L230" s="178">
        <v>116547.3</v>
      </c>
      <c r="M230" s="182">
        <f t="shared" si="111"/>
        <v>0</v>
      </c>
      <c r="N230" s="182">
        <v>0</v>
      </c>
      <c r="O230" s="182">
        <v>0</v>
      </c>
      <c r="P230" s="179"/>
      <c r="Q230" s="179"/>
      <c r="R230" s="179"/>
      <c r="S230" s="182">
        <f t="shared" si="112"/>
        <v>0</v>
      </c>
      <c r="T230" s="182">
        <v>0</v>
      </c>
      <c r="U230" s="182">
        <v>0</v>
      </c>
      <c r="V230" s="182">
        <f>W230+X230</f>
        <v>0</v>
      </c>
      <c r="W230" s="182">
        <v>0</v>
      </c>
      <c r="X230" s="182">
        <v>0</v>
      </c>
      <c r="Y230" s="217"/>
    </row>
    <row r="231" spans="1:25" s="219" customFormat="1" ht="14.25" customHeight="1">
      <c r="A231" s="299"/>
      <c r="B231" s="268"/>
      <c r="C231" s="268"/>
      <c r="D231" s="300"/>
      <c r="E231" s="302" t="s">
        <v>605</v>
      </c>
      <c r="F231" s="107" t="s">
        <v>606</v>
      </c>
      <c r="G231" s="178">
        <f t="shared" si="109"/>
        <v>977.1</v>
      </c>
      <c r="H231" s="178">
        <v>0</v>
      </c>
      <c r="I231" s="178">
        <v>977.1</v>
      </c>
      <c r="J231" s="178">
        <f t="shared" si="110"/>
        <v>2000</v>
      </c>
      <c r="K231" s="178">
        <v>0</v>
      </c>
      <c r="L231" s="178">
        <v>2000</v>
      </c>
      <c r="M231" s="182">
        <f t="shared" si="111"/>
        <v>0</v>
      </c>
      <c r="N231" s="182">
        <v>0</v>
      </c>
      <c r="O231" s="182">
        <v>0</v>
      </c>
      <c r="P231" s="179"/>
      <c r="Q231" s="179"/>
      <c r="R231" s="179"/>
      <c r="S231" s="182">
        <f t="shared" si="112"/>
        <v>0</v>
      </c>
      <c r="T231" s="182">
        <v>0</v>
      </c>
      <c r="U231" s="182">
        <v>0</v>
      </c>
      <c r="V231" s="182">
        <f>W231+X231</f>
        <v>0</v>
      </c>
      <c r="W231" s="182">
        <v>0</v>
      </c>
      <c r="X231" s="182">
        <v>0</v>
      </c>
      <c r="Y231" s="217"/>
    </row>
    <row r="232" spans="1:25" s="296" customFormat="1" ht="18" customHeight="1">
      <c r="A232" s="322" t="s">
        <v>323</v>
      </c>
      <c r="B232" s="323" t="s">
        <v>302</v>
      </c>
      <c r="C232" s="323" t="s">
        <v>324</v>
      </c>
      <c r="D232" s="90" t="s">
        <v>268</v>
      </c>
      <c r="E232" s="294" t="s">
        <v>325</v>
      </c>
      <c r="F232" s="90"/>
      <c r="G232" s="90">
        <f>G234</f>
        <v>3464.2</v>
      </c>
      <c r="H232" s="90">
        <f aca="true" t="shared" si="116" ref="H232:X232">H234</f>
        <v>3464.2</v>
      </c>
      <c r="I232" s="90">
        <f t="shared" si="116"/>
        <v>0</v>
      </c>
      <c r="J232" s="90">
        <f t="shared" si="116"/>
        <v>5316.5</v>
      </c>
      <c r="K232" s="90">
        <f t="shared" si="116"/>
        <v>5316.5</v>
      </c>
      <c r="L232" s="90">
        <f t="shared" si="116"/>
        <v>0</v>
      </c>
      <c r="M232" s="90">
        <f t="shared" si="116"/>
        <v>4623.4</v>
      </c>
      <c r="N232" s="90">
        <f t="shared" si="116"/>
        <v>4623.4</v>
      </c>
      <c r="O232" s="90">
        <f t="shared" si="116"/>
        <v>0</v>
      </c>
      <c r="P232" s="90"/>
      <c r="Q232" s="90"/>
      <c r="R232" s="90"/>
      <c r="S232" s="90">
        <f>S234</f>
        <v>5016.184</v>
      </c>
      <c r="T232" s="90">
        <f>T234</f>
        <v>5016.184</v>
      </c>
      <c r="U232" s="90">
        <f>U234</f>
        <v>0</v>
      </c>
      <c r="V232" s="90">
        <f t="shared" si="116"/>
        <v>70768.6116</v>
      </c>
      <c r="W232" s="90">
        <f t="shared" si="116"/>
        <v>5768.6116</v>
      </c>
      <c r="X232" s="90">
        <f t="shared" si="116"/>
        <v>65000</v>
      </c>
      <c r="Y232" s="295"/>
    </row>
    <row r="233" spans="1:25" s="247" customFormat="1" ht="12.75" customHeight="1">
      <c r="A233" s="292"/>
      <c r="B233" s="170"/>
      <c r="C233" s="170"/>
      <c r="D233" s="89"/>
      <c r="E233" s="293" t="s">
        <v>273</v>
      </c>
      <c r="F233" s="89"/>
      <c r="G233" s="89"/>
      <c r="H233" s="89"/>
      <c r="I233" s="89"/>
      <c r="J233" s="89"/>
      <c r="K233" s="89"/>
      <c r="L233" s="89"/>
      <c r="M233" s="249"/>
      <c r="N233" s="249"/>
      <c r="O233" s="249"/>
      <c r="P233" s="249"/>
      <c r="Q233" s="249"/>
      <c r="R233" s="249"/>
      <c r="S233" s="249"/>
      <c r="T233" s="249"/>
      <c r="U233" s="249"/>
      <c r="V233" s="249"/>
      <c r="W233" s="249"/>
      <c r="X233" s="249"/>
      <c r="Y233" s="220"/>
    </row>
    <row r="234" spans="1:25" s="247" customFormat="1" ht="12.75" customHeight="1">
      <c r="A234" s="221" t="s">
        <v>326</v>
      </c>
      <c r="B234" s="222" t="s">
        <v>302</v>
      </c>
      <c r="C234" s="222" t="s">
        <v>324</v>
      </c>
      <c r="D234" s="222" t="s">
        <v>277</v>
      </c>
      <c r="E234" s="293" t="s">
        <v>327</v>
      </c>
      <c r="F234" s="89"/>
      <c r="G234" s="178">
        <f aca="true" t="shared" si="117" ref="G234:N234">G236</f>
        <v>3464.2</v>
      </c>
      <c r="H234" s="178">
        <f t="shared" si="117"/>
        <v>3464.2</v>
      </c>
      <c r="I234" s="178">
        <f t="shared" si="117"/>
        <v>0</v>
      </c>
      <c r="J234" s="178">
        <f t="shared" si="117"/>
        <v>5316.5</v>
      </c>
      <c r="K234" s="178">
        <f t="shared" si="117"/>
        <v>5316.5</v>
      </c>
      <c r="L234" s="178">
        <f t="shared" si="117"/>
        <v>0</v>
      </c>
      <c r="M234" s="178">
        <f t="shared" si="117"/>
        <v>4623.4</v>
      </c>
      <c r="N234" s="178">
        <f t="shared" si="117"/>
        <v>4623.4</v>
      </c>
      <c r="O234" s="182">
        <v>0</v>
      </c>
      <c r="P234" s="179"/>
      <c r="Q234" s="179"/>
      <c r="R234" s="179"/>
      <c r="S234" s="178">
        <f>S236</f>
        <v>5016.184</v>
      </c>
      <c r="T234" s="178">
        <f>T236</f>
        <v>5016.184</v>
      </c>
      <c r="U234" s="182">
        <v>0</v>
      </c>
      <c r="V234" s="182">
        <f>W234+X234</f>
        <v>70768.6116</v>
      </c>
      <c r="W234" s="178">
        <f>W236</f>
        <v>5768.6116</v>
      </c>
      <c r="X234" s="178">
        <f>X236</f>
        <v>65000</v>
      </c>
      <c r="Y234" s="220"/>
    </row>
    <row r="235" spans="1:25" s="247" customFormat="1" ht="12.75" customHeight="1">
      <c r="A235" s="292"/>
      <c r="B235" s="170"/>
      <c r="C235" s="170"/>
      <c r="D235" s="89"/>
      <c r="E235" s="293" t="s">
        <v>77</v>
      </c>
      <c r="F235" s="89"/>
      <c r="G235" s="89"/>
      <c r="H235" s="89"/>
      <c r="I235" s="89"/>
      <c r="J235" s="89"/>
      <c r="K235" s="89"/>
      <c r="L235" s="89"/>
      <c r="M235" s="249"/>
      <c r="N235" s="249"/>
      <c r="O235" s="249"/>
      <c r="P235" s="249"/>
      <c r="Q235" s="249"/>
      <c r="R235" s="249"/>
      <c r="S235" s="249"/>
      <c r="T235" s="249"/>
      <c r="U235" s="249"/>
      <c r="V235" s="249"/>
      <c r="W235" s="249"/>
      <c r="X235" s="249"/>
      <c r="Y235" s="220"/>
    </row>
    <row r="236" spans="1:25" s="219" customFormat="1" ht="17.25" customHeight="1">
      <c r="A236" s="299"/>
      <c r="B236" s="268"/>
      <c r="C236" s="268"/>
      <c r="D236" s="300"/>
      <c r="E236" s="294" t="s">
        <v>778</v>
      </c>
      <c r="F236" s="90"/>
      <c r="G236" s="90">
        <f aca="true" t="shared" si="118" ref="G236:X236">SUM(G237:G240)</f>
        <v>3464.2</v>
      </c>
      <c r="H236" s="90">
        <f t="shared" si="118"/>
        <v>3464.2</v>
      </c>
      <c r="I236" s="90">
        <f t="shared" si="118"/>
        <v>0</v>
      </c>
      <c r="J236" s="90">
        <f t="shared" si="118"/>
        <v>5316.5</v>
      </c>
      <c r="K236" s="90">
        <f t="shared" si="118"/>
        <v>5316.5</v>
      </c>
      <c r="L236" s="90">
        <f t="shared" si="118"/>
        <v>0</v>
      </c>
      <c r="M236" s="90">
        <f t="shared" si="118"/>
        <v>4623.4</v>
      </c>
      <c r="N236" s="90">
        <f t="shared" si="118"/>
        <v>4623.4</v>
      </c>
      <c r="O236" s="90">
        <f t="shared" si="118"/>
        <v>0</v>
      </c>
      <c r="P236" s="90"/>
      <c r="Q236" s="90"/>
      <c r="R236" s="90"/>
      <c r="S236" s="90">
        <f>SUM(S237:S240)</f>
        <v>5016.184</v>
      </c>
      <c r="T236" s="90">
        <f>SUM(T237:T240)</f>
        <v>5016.184</v>
      </c>
      <c r="U236" s="90">
        <f>SUM(U237:U240)</f>
        <v>0</v>
      </c>
      <c r="V236" s="90">
        <f t="shared" si="118"/>
        <v>70768.6116</v>
      </c>
      <c r="W236" s="90">
        <f t="shared" si="118"/>
        <v>5768.6116</v>
      </c>
      <c r="X236" s="90">
        <f t="shared" si="118"/>
        <v>65000</v>
      </c>
      <c r="Y236" s="217"/>
    </row>
    <row r="237" spans="1:25" s="219" customFormat="1" ht="21" customHeight="1">
      <c r="A237" s="299"/>
      <c r="B237" s="268"/>
      <c r="C237" s="268"/>
      <c r="D237" s="300"/>
      <c r="E237" s="302" t="s">
        <v>541</v>
      </c>
      <c r="F237" s="107" t="s">
        <v>542</v>
      </c>
      <c r="G237" s="178">
        <f>H237+I237</f>
        <v>3464.2</v>
      </c>
      <c r="H237" s="178">
        <v>3464.2</v>
      </c>
      <c r="I237" s="178">
        <v>0</v>
      </c>
      <c r="J237" s="178">
        <f>K237+L237</f>
        <v>4316.5</v>
      </c>
      <c r="K237" s="178">
        <v>4316.5</v>
      </c>
      <c r="L237" s="178">
        <v>0</v>
      </c>
      <c r="M237" s="182">
        <f>N237+O237</f>
        <v>4123.4</v>
      </c>
      <c r="N237" s="182">
        <f>'[4]բյուջե 2022'!$J$25/1000</f>
        <v>4123.4</v>
      </c>
      <c r="O237" s="182">
        <v>0</v>
      </c>
      <c r="P237" s="179"/>
      <c r="Q237" s="179"/>
      <c r="R237" s="179"/>
      <c r="S237" s="182">
        <f>T237+U237</f>
        <v>4516.184</v>
      </c>
      <c r="T237" s="182">
        <f>4!S58-500</f>
        <v>4516.184</v>
      </c>
      <c r="U237" s="182">
        <v>0</v>
      </c>
      <c r="V237" s="182">
        <f>W237+X237</f>
        <v>5193.6116</v>
      </c>
      <c r="W237" s="182">
        <f>T237+T237*0.15</f>
        <v>5193.6116</v>
      </c>
      <c r="X237" s="182">
        <v>0</v>
      </c>
      <c r="Y237" s="217"/>
    </row>
    <row r="238" spans="1:25" s="219" customFormat="1" ht="11.25" customHeight="1">
      <c r="A238" s="299"/>
      <c r="B238" s="268"/>
      <c r="C238" s="268"/>
      <c r="D238" s="300"/>
      <c r="E238" s="302" t="s">
        <v>494</v>
      </c>
      <c r="F238" s="107" t="s">
        <v>495</v>
      </c>
      <c r="G238" s="178">
        <f>H238+I238</f>
        <v>0</v>
      </c>
      <c r="H238" s="178">
        <v>0</v>
      </c>
      <c r="I238" s="178">
        <v>0</v>
      </c>
      <c r="J238" s="178">
        <f>K238+L238</f>
        <v>1000</v>
      </c>
      <c r="K238" s="178">
        <v>1000</v>
      </c>
      <c r="L238" s="178">
        <v>0</v>
      </c>
      <c r="M238" s="182">
        <f>N238+O238</f>
        <v>500</v>
      </c>
      <c r="N238" s="182">
        <f>'[3]բյուջե 2023-ծախս'!$V$22/1000</f>
        <v>500</v>
      </c>
      <c r="O238" s="182">
        <v>0</v>
      </c>
      <c r="P238" s="179"/>
      <c r="Q238" s="179"/>
      <c r="R238" s="179"/>
      <c r="S238" s="182">
        <f>T238+U238</f>
        <v>500</v>
      </c>
      <c r="T238" s="182">
        <v>500</v>
      </c>
      <c r="U238" s="182">
        <v>0</v>
      </c>
      <c r="V238" s="182">
        <f>W238+X238</f>
        <v>575</v>
      </c>
      <c r="W238" s="182">
        <f>T238+T238*0.15</f>
        <v>575</v>
      </c>
      <c r="X238" s="182">
        <v>0</v>
      </c>
      <c r="Y238" s="217"/>
    </row>
    <row r="239" spans="1:25" s="219" customFormat="1" ht="11.25" customHeight="1">
      <c r="A239" s="299"/>
      <c r="B239" s="268"/>
      <c r="C239" s="268"/>
      <c r="D239" s="300"/>
      <c r="E239" s="307" t="s">
        <v>35</v>
      </c>
      <c r="F239" s="107">
        <v>4234</v>
      </c>
      <c r="G239" s="178">
        <f>H239+I239</f>
        <v>0</v>
      </c>
      <c r="H239" s="178">
        <v>0</v>
      </c>
      <c r="I239" s="178">
        <v>0</v>
      </c>
      <c r="J239" s="178">
        <f>K239+L239</f>
        <v>0</v>
      </c>
      <c r="K239" s="178">
        <v>0</v>
      </c>
      <c r="L239" s="178">
        <v>0</v>
      </c>
      <c r="M239" s="182">
        <f>N239+O239</f>
        <v>0</v>
      </c>
      <c r="N239" s="182">
        <v>0</v>
      </c>
      <c r="O239" s="182">
        <v>0</v>
      </c>
      <c r="P239" s="179"/>
      <c r="Q239" s="179"/>
      <c r="R239" s="179"/>
      <c r="S239" s="182">
        <f>T239+U239</f>
        <v>0</v>
      </c>
      <c r="T239" s="182">
        <v>0</v>
      </c>
      <c r="U239" s="182">
        <v>0</v>
      </c>
      <c r="V239" s="182">
        <f>W239+X239</f>
        <v>0</v>
      </c>
      <c r="W239" s="182">
        <v>0</v>
      </c>
      <c r="X239" s="182">
        <v>0</v>
      </c>
      <c r="Y239" s="217"/>
    </row>
    <row r="240" spans="1:25" s="219" customFormat="1" ht="11.25" customHeight="1">
      <c r="A240" s="299"/>
      <c r="B240" s="268"/>
      <c r="C240" s="268"/>
      <c r="D240" s="300"/>
      <c r="E240" s="302" t="s">
        <v>597</v>
      </c>
      <c r="F240" s="107" t="s">
        <v>596</v>
      </c>
      <c r="G240" s="178">
        <f>H240+I240</f>
        <v>0</v>
      </c>
      <c r="H240" s="178">
        <v>0</v>
      </c>
      <c r="I240" s="178">
        <v>0</v>
      </c>
      <c r="J240" s="178">
        <f>K240+L240</f>
        <v>0</v>
      </c>
      <c r="K240" s="178">
        <v>0</v>
      </c>
      <c r="L240" s="178">
        <v>0</v>
      </c>
      <c r="M240" s="182">
        <f>N240+O240</f>
        <v>0</v>
      </c>
      <c r="N240" s="182">
        <v>0</v>
      </c>
      <c r="O240" s="182">
        <v>0</v>
      </c>
      <c r="P240" s="179"/>
      <c r="Q240" s="179"/>
      <c r="R240" s="179"/>
      <c r="S240" s="182">
        <f>T240+U240</f>
        <v>0</v>
      </c>
      <c r="T240" s="182">
        <v>0</v>
      </c>
      <c r="U240" s="182">
        <v>0</v>
      </c>
      <c r="V240" s="249">
        <f>W240+X240</f>
        <v>65000</v>
      </c>
      <c r="W240" s="249"/>
      <c r="X240" s="249">
        <f>ԿԾ!L56+ԿԾ!M56</f>
        <v>65000</v>
      </c>
      <c r="Y240" s="217"/>
    </row>
    <row r="241" spans="1:25" s="296" customFormat="1" ht="25.5" customHeight="1">
      <c r="A241" s="322" t="s">
        <v>328</v>
      </c>
      <c r="B241" s="323" t="s">
        <v>302</v>
      </c>
      <c r="C241" s="323" t="s">
        <v>329</v>
      </c>
      <c r="D241" s="90" t="s">
        <v>268</v>
      </c>
      <c r="E241" s="294" t="s">
        <v>330</v>
      </c>
      <c r="F241" s="90"/>
      <c r="G241" s="90">
        <f>G245+G247+G249+G251+G255+G259+G261+G263+G267+G270+G272+G274</f>
        <v>-139106.65699999998</v>
      </c>
      <c r="H241" s="90">
        <f>H243</f>
        <v>0</v>
      </c>
      <c r="I241" s="90">
        <f>I243</f>
        <v>-139106.65699999998</v>
      </c>
      <c r="J241" s="90">
        <f aca="true" t="shared" si="119" ref="J241:X241">J243</f>
        <v>-22165.1</v>
      </c>
      <c r="K241" s="90">
        <f t="shared" si="119"/>
        <v>0</v>
      </c>
      <c r="L241" s="90">
        <f t="shared" si="119"/>
        <v>-22165.1</v>
      </c>
      <c r="M241" s="90">
        <f t="shared" si="119"/>
        <v>-190384.8</v>
      </c>
      <c r="N241" s="90">
        <f t="shared" si="119"/>
        <v>0</v>
      </c>
      <c r="O241" s="90">
        <f t="shared" si="119"/>
        <v>-190384.8</v>
      </c>
      <c r="P241" s="90"/>
      <c r="Q241" s="90"/>
      <c r="R241" s="90"/>
      <c r="S241" s="90">
        <f>S243</f>
        <v>-143250</v>
      </c>
      <c r="T241" s="90">
        <f>T243</f>
        <v>0</v>
      </c>
      <c r="U241" s="90">
        <f>U243</f>
        <v>-143250</v>
      </c>
      <c r="V241" s="90">
        <f t="shared" si="119"/>
        <v>-129625</v>
      </c>
      <c r="W241" s="90">
        <f t="shared" si="119"/>
        <v>0</v>
      </c>
      <c r="X241" s="90">
        <f t="shared" si="119"/>
        <v>-129625</v>
      </c>
      <c r="Y241" s="295"/>
    </row>
    <row r="242" spans="1:25" s="247" customFormat="1" ht="12.75" customHeight="1">
      <c r="A242" s="292"/>
      <c r="B242" s="170"/>
      <c r="C242" s="170"/>
      <c r="D242" s="89"/>
      <c r="E242" s="293" t="s">
        <v>273</v>
      </c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220"/>
    </row>
    <row r="243" spans="1:25" s="247" customFormat="1" ht="12.75" customHeight="1">
      <c r="A243" s="221" t="s">
        <v>331</v>
      </c>
      <c r="B243" s="222" t="s">
        <v>302</v>
      </c>
      <c r="C243" s="222" t="s">
        <v>329</v>
      </c>
      <c r="D243" s="222" t="s">
        <v>271</v>
      </c>
      <c r="E243" s="293" t="s">
        <v>330</v>
      </c>
      <c r="F243" s="89"/>
      <c r="G243" s="178">
        <f aca="true" t="shared" si="120" ref="G243:L243">G245+G247+G249+G251+G255</f>
        <v>-139106.65699999998</v>
      </c>
      <c r="H243" s="178">
        <f t="shared" si="120"/>
        <v>0</v>
      </c>
      <c r="I243" s="178">
        <f t="shared" si="120"/>
        <v>-139106.65699999998</v>
      </c>
      <c r="J243" s="178">
        <f t="shared" si="120"/>
        <v>-22165.1</v>
      </c>
      <c r="K243" s="178">
        <f t="shared" si="120"/>
        <v>0</v>
      </c>
      <c r="L243" s="178">
        <f t="shared" si="120"/>
        <v>-22165.1</v>
      </c>
      <c r="M243" s="178">
        <f>M245+M247+M249+M251+M255</f>
        <v>-190384.8</v>
      </c>
      <c r="N243" s="178">
        <f>N245+N247+N249+N251+N255</f>
        <v>0</v>
      </c>
      <c r="O243" s="178">
        <f>O245+O247+O249+O251+O255</f>
        <v>-190384.8</v>
      </c>
      <c r="P243" s="179"/>
      <c r="Q243" s="179"/>
      <c r="R243" s="179"/>
      <c r="S243" s="178">
        <f>S245+S247+S249+S251+S255</f>
        <v>-143250</v>
      </c>
      <c r="T243" s="178">
        <f>T245+T247+T249+T251+T255</f>
        <v>0</v>
      </c>
      <c r="U243" s="178">
        <f>U245+U247+U249+U251+U255</f>
        <v>-143250</v>
      </c>
      <c r="V243" s="178">
        <f>W243+X243</f>
        <v>-129625</v>
      </c>
      <c r="W243" s="178">
        <f>W245+W247+W249+W251+W255</f>
        <v>0</v>
      </c>
      <c r="X243" s="178">
        <f>4!W61</f>
        <v>-129625</v>
      </c>
      <c r="Y243" s="220"/>
    </row>
    <row r="244" spans="1:25" s="247" customFormat="1" ht="12.75" customHeight="1">
      <c r="A244" s="292"/>
      <c r="B244" s="170"/>
      <c r="C244" s="170"/>
      <c r="D244" s="89"/>
      <c r="E244" s="293" t="s">
        <v>77</v>
      </c>
      <c r="F244" s="89"/>
      <c r="G244" s="89"/>
      <c r="H244" s="89"/>
      <c r="I244" s="89"/>
      <c r="J244" s="89"/>
      <c r="K244" s="89"/>
      <c r="L244" s="89"/>
      <c r="M244" s="249"/>
      <c r="N244" s="249"/>
      <c r="O244" s="249"/>
      <c r="P244" s="249"/>
      <c r="Q244" s="249"/>
      <c r="R244" s="249"/>
      <c r="S244" s="249"/>
      <c r="T244" s="249"/>
      <c r="U244" s="249"/>
      <c r="V244" s="249"/>
      <c r="W244" s="249"/>
      <c r="X244" s="249"/>
      <c r="Y244" s="220"/>
    </row>
    <row r="245" spans="1:25" s="219" customFormat="1" ht="12.75" customHeight="1">
      <c r="A245" s="299"/>
      <c r="B245" s="268"/>
      <c r="C245" s="268"/>
      <c r="D245" s="300"/>
      <c r="E245" s="294" t="s">
        <v>779</v>
      </c>
      <c r="F245" s="90"/>
      <c r="G245" s="90">
        <f aca="true" t="shared" si="121" ref="G245:X245">G246</f>
        <v>0</v>
      </c>
      <c r="H245" s="90">
        <f t="shared" si="121"/>
        <v>0</v>
      </c>
      <c r="I245" s="90">
        <f t="shared" si="121"/>
        <v>0</v>
      </c>
      <c r="J245" s="90">
        <f t="shared" si="121"/>
        <v>0</v>
      </c>
      <c r="K245" s="90">
        <f t="shared" si="121"/>
        <v>0</v>
      </c>
      <c r="L245" s="90">
        <f t="shared" si="121"/>
        <v>0</v>
      </c>
      <c r="M245" s="90">
        <f t="shared" si="121"/>
        <v>0</v>
      </c>
      <c r="N245" s="90">
        <f t="shared" si="121"/>
        <v>0</v>
      </c>
      <c r="O245" s="90">
        <f t="shared" si="121"/>
        <v>0</v>
      </c>
      <c r="P245" s="90"/>
      <c r="Q245" s="90"/>
      <c r="R245" s="90"/>
      <c r="S245" s="90">
        <f t="shared" si="121"/>
        <v>0</v>
      </c>
      <c r="T245" s="90">
        <f t="shared" si="121"/>
        <v>0</v>
      </c>
      <c r="U245" s="90">
        <f t="shared" si="121"/>
        <v>0</v>
      </c>
      <c r="V245" s="90">
        <f t="shared" si="121"/>
        <v>0</v>
      </c>
      <c r="W245" s="90">
        <f t="shared" si="121"/>
        <v>0</v>
      </c>
      <c r="X245" s="90">
        <f t="shared" si="121"/>
        <v>0</v>
      </c>
      <c r="Y245" s="217"/>
    </row>
    <row r="246" spans="1:25" s="219" customFormat="1" ht="12.75" customHeight="1">
      <c r="A246" s="299"/>
      <c r="B246" s="268"/>
      <c r="C246" s="268"/>
      <c r="D246" s="300"/>
      <c r="E246" s="302" t="s">
        <v>494</v>
      </c>
      <c r="F246" s="107" t="s">
        <v>495</v>
      </c>
      <c r="G246" s="178">
        <v>0</v>
      </c>
      <c r="H246" s="178">
        <v>0</v>
      </c>
      <c r="I246" s="178">
        <v>0</v>
      </c>
      <c r="J246" s="178">
        <v>0</v>
      </c>
      <c r="K246" s="178">
        <v>0</v>
      </c>
      <c r="L246" s="178">
        <v>0</v>
      </c>
      <c r="M246" s="249"/>
      <c r="N246" s="249"/>
      <c r="O246" s="249"/>
      <c r="P246" s="249"/>
      <c r="Q246" s="249"/>
      <c r="R246" s="249"/>
      <c r="S246" s="249"/>
      <c r="T246" s="249"/>
      <c r="U246" s="249"/>
      <c r="V246" s="249"/>
      <c r="W246" s="249"/>
      <c r="X246" s="249"/>
      <c r="Y246" s="217"/>
    </row>
    <row r="247" spans="1:25" s="219" customFormat="1" ht="60.75" customHeight="1">
      <c r="A247" s="299"/>
      <c r="B247" s="268"/>
      <c r="C247" s="268"/>
      <c r="D247" s="300"/>
      <c r="E247" s="294" t="s">
        <v>780</v>
      </c>
      <c r="F247" s="90"/>
      <c r="G247" s="90">
        <f aca="true" t="shared" si="122" ref="G247:X247">G248</f>
        <v>0</v>
      </c>
      <c r="H247" s="90">
        <f t="shared" si="122"/>
        <v>0</v>
      </c>
      <c r="I247" s="90">
        <f t="shared" si="122"/>
        <v>0</v>
      </c>
      <c r="J247" s="90">
        <f t="shared" si="122"/>
        <v>0</v>
      </c>
      <c r="K247" s="90">
        <f t="shared" si="122"/>
        <v>0</v>
      </c>
      <c r="L247" s="90">
        <f t="shared" si="122"/>
        <v>0</v>
      </c>
      <c r="M247" s="90">
        <f t="shared" si="122"/>
        <v>0</v>
      </c>
      <c r="N247" s="90">
        <f t="shared" si="122"/>
        <v>0</v>
      </c>
      <c r="O247" s="90">
        <f t="shared" si="122"/>
        <v>0</v>
      </c>
      <c r="P247" s="90"/>
      <c r="Q247" s="90"/>
      <c r="R247" s="90"/>
      <c r="S247" s="90">
        <f t="shared" si="122"/>
        <v>0</v>
      </c>
      <c r="T247" s="90">
        <f t="shared" si="122"/>
        <v>0</v>
      </c>
      <c r="U247" s="90">
        <f t="shared" si="122"/>
        <v>0</v>
      </c>
      <c r="V247" s="90">
        <f t="shared" si="122"/>
        <v>0</v>
      </c>
      <c r="W247" s="90">
        <f t="shared" si="122"/>
        <v>0</v>
      </c>
      <c r="X247" s="90">
        <f t="shared" si="122"/>
        <v>0</v>
      </c>
      <c r="Y247" s="217"/>
    </row>
    <row r="248" spans="1:25" s="219" customFormat="1" ht="24" customHeight="1">
      <c r="A248" s="299"/>
      <c r="B248" s="268"/>
      <c r="C248" s="268"/>
      <c r="D248" s="300"/>
      <c r="E248" s="302" t="s">
        <v>541</v>
      </c>
      <c r="F248" s="107" t="s">
        <v>542</v>
      </c>
      <c r="G248" s="178">
        <v>0</v>
      </c>
      <c r="H248" s="178">
        <v>0</v>
      </c>
      <c r="I248" s="178">
        <v>0</v>
      </c>
      <c r="J248" s="178">
        <v>0</v>
      </c>
      <c r="K248" s="178">
        <v>0</v>
      </c>
      <c r="L248" s="178">
        <v>0</v>
      </c>
      <c r="M248" s="182">
        <f>N248+O248</f>
        <v>0</v>
      </c>
      <c r="N248" s="182">
        <v>0</v>
      </c>
      <c r="O248" s="182">
        <v>0</v>
      </c>
      <c r="P248" s="179"/>
      <c r="Q248" s="179"/>
      <c r="R248" s="179"/>
      <c r="S248" s="182">
        <f>T248+U248</f>
        <v>0</v>
      </c>
      <c r="T248" s="182">
        <v>0</v>
      </c>
      <c r="U248" s="182">
        <v>0</v>
      </c>
      <c r="V248" s="182">
        <f>W248+X248</f>
        <v>0</v>
      </c>
      <c r="W248" s="182">
        <v>0</v>
      </c>
      <c r="X248" s="182">
        <v>0</v>
      </c>
      <c r="Y248" s="217"/>
    </row>
    <row r="249" spans="1:25" s="219" customFormat="1" ht="25.5" customHeight="1">
      <c r="A249" s="299"/>
      <c r="B249" s="268"/>
      <c r="C249" s="268"/>
      <c r="D249" s="300"/>
      <c r="E249" s="294" t="s">
        <v>781</v>
      </c>
      <c r="F249" s="90"/>
      <c r="G249" s="90">
        <f aca="true" t="shared" si="123" ref="G249:X249">G250</f>
        <v>0</v>
      </c>
      <c r="H249" s="90">
        <f t="shared" si="123"/>
        <v>0</v>
      </c>
      <c r="I249" s="90">
        <f t="shared" si="123"/>
        <v>0</v>
      </c>
      <c r="J249" s="90">
        <f t="shared" si="123"/>
        <v>0</v>
      </c>
      <c r="K249" s="90">
        <f t="shared" si="123"/>
        <v>0</v>
      </c>
      <c r="L249" s="90">
        <f t="shared" si="123"/>
        <v>0</v>
      </c>
      <c r="M249" s="90">
        <f t="shared" si="123"/>
        <v>0</v>
      </c>
      <c r="N249" s="90">
        <f t="shared" si="123"/>
        <v>0</v>
      </c>
      <c r="O249" s="90">
        <f t="shared" si="123"/>
        <v>0</v>
      </c>
      <c r="P249" s="90"/>
      <c r="Q249" s="90"/>
      <c r="R249" s="90"/>
      <c r="S249" s="90">
        <f t="shared" si="123"/>
        <v>0</v>
      </c>
      <c r="T249" s="90">
        <f t="shared" si="123"/>
        <v>0</v>
      </c>
      <c r="U249" s="90">
        <f t="shared" si="123"/>
        <v>0</v>
      </c>
      <c r="V249" s="90">
        <f t="shared" si="123"/>
        <v>0</v>
      </c>
      <c r="W249" s="90">
        <f t="shared" si="123"/>
        <v>0</v>
      </c>
      <c r="X249" s="90">
        <f t="shared" si="123"/>
        <v>0</v>
      </c>
      <c r="Y249" s="217"/>
    </row>
    <row r="250" spans="1:25" s="219" customFormat="1" ht="24" customHeight="1">
      <c r="A250" s="299"/>
      <c r="B250" s="268"/>
      <c r="C250" s="268"/>
      <c r="D250" s="300"/>
      <c r="E250" s="302" t="s">
        <v>529</v>
      </c>
      <c r="F250" s="107" t="s">
        <v>530</v>
      </c>
      <c r="G250" s="178">
        <v>0</v>
      </c>
      <c r="H250" s="178">
        <v>0</v>
      </c>
      <c r="I250" s="178">
        <v>0</v>
      </c>
      <c r="J250" s="178">
        <v>0</v>
      </c>
      <c r="K250" s="178">
        <v>0</v>
      </c>
      <c r="L250" s="178">
        <v>0</v>
      </c>
      <c r="M250" s="182">
        <f>N250+O250</f>
        <v>0</v>
      </c>
      <c r="N250" s="182">
        <v>0</v>
      </c>
      <c r="O250" s="182">
        <v>0</v>
      </c>
      <c r="P250" s="179"/>
      <c r="Q250" s="179"/>
      <c r="R250" s="179"/>
      <c r="S250" s="182">
        <f>T250+U250</f>
        <v>0</v>
      </c>
      <c r="T250" s="182">
        <v>0</v>
      </c>
      <c r="U250" s="182">
        <v>0</v>
      </c>
      <c r="V250" s="182">
        <f>W250+X250</f>
        <v>0</v>
      </c>
      <c r="W250" s="182">
        <v>0</v>
      </c>
      <c r="X250" s="182">
        <v>0</v>
      </c>
      <c r="Y250" s="217"/>
    </row>
    <row r="251" spans="1:25" s="219" customFormat="1" ht="33.75" customHeight="1">
      <c r="A251" s="299"/>
      <c r="B251" s="268"/>
      <c r="C251" s="268"/>
      <c r="D251" s="300"/>
      <c r="E251" s="294" t="s">
        <v>782</v>
      </c>
      <c r="F251" s="90"/>
      <c r="G251" s="90">
        <f aca="true" t="shared" si="124" ref="G251:X251">SUM(G252:G254)</f>
        <v>0</v>
      </c>
      <c r="H251" s="90">
        <f t="shared" si="124"/>
        <v>0</v>
      </c>
      <c r="I251" s="90">
        <f t="shared" si="124"/>
        <v>0</v>
      </c>
      <c r="J251" s="90">
        <f t="shared" si="124"/>
        <v>0</v>
      </c>
      <c r="K251" s="90">
        <f t="shared" si="124"/>
        <v>0</v>
      </c>
      <c r="L251" s="90">
        <f t="shared" si="124"/>
        <v>0</v>
      </c>
      <c r="M251" s="90">
        <f t="shared" si="124"/>
        <v>0</v>
      </c>
      <c r="N251" s="90">
        <f t="shared" si="124"/>
        <v>0</v>
      </c>
      <c r="O251" s="90">
        <f t="shared" si="124"/>
        <v>0</v>
      </c>
      <c r="P251" s="90"/>
      <c r="Q251" s="90"/>
      <c r="R251" s="90"/>
      <c r="S251" s="90">
        <f>SUM(S252:S254)</f>
        <v>0</v>
      </c>
      <c r="T251" s="90">
        <f>SUM(T252:T254)</f>
        <v>0</v>
      </c>
      <c r="U251" s="90">
        <f>SUM(U252:U254)</f>
        <v>0</v>
      </c>
      <c r="V251" s="90">
        <f t="shared" si="124"/>
        <v>0</v>
      </c>
      <c r="W251" s="90">
        <f t="shared" si="124"/>
        <v>0</v>
      </c>
      <c r="X251" s="90">
        <f t="shared" si="124"/>
        <v>0</v>
      </c>
      <c r="Y251" s="217"/>
    </row>
    <row r="252" spans="1:25" s="219" customFormat="1" ht="15" customHeight="1">
      <c r="A252" s="299"/>
      <c r="B252" s="268"/>
      <c r="C252" s="268"/>
      <c r="D252" s="300"/>
      <c r="E252" s="302" t="s">
        <v>547</v>
      </c>
      <c r="F252" s="107" t="s">
        <v>548</v>
      </c>
      <c r="G252" s="178">
        <v>0</v>
      </c>
      <c r="H252" s="178">
        <v>0</v>
      </c>
      <c r="I252" s="178">
        <v>0</v>
      </c>
      <c r="J252" s="178">
        <v>0</v>
      </c>
      <c r="K252" s="178">
        <v>0</v>
      </c>
      <c r="L252" s="178">
        <v>0</v>
      </c>
      <c r="M252" s="182">
        <f>N252+O252</f>
        <v>0</v>
      </c>
      <c r="N252" s="182">
        <v>0</v>
      </c>
      <c r="O252" s="182">
        <v>0</v>
      </c>
      <c r="P252" s="179"/>
      <c r="Q252" s="179"/>
      <c r="R252" s="179"/>
      <c r="S252" s="182">
        <f>T252+U252</f>
        <v>0</v>
      </c>
      <c r="T252" s="182">
        <v>0</v>
      </c>
      <c r="U252" s="182">
        <v>0</v>
      </c>
      <c r="V252" s="182">
        <f>W252+X252</f>
        <v>0</v>
      </c>
      <c r="W252" s="182">
        <v>0</v>
      </c>
      <c r="X252" s="182">
        <v>0</v>
      </c>
      <c r="Y252" s="217"/>
    </row>
    <row r="253" spans="1:25" s="219" customFormat="1" ht="15" customHeight="1">
      <c r="A253" s="299"/>
      <c r="B253" s="268"/>
      <c r="C253" s="268"/>
      <c r="D253" s="300"/>
      <c r="E253" s="302" t="s">
        <v>552</v>
      </c>
      <c r="F253" s="107" t="s">
        <v>553</v>
      </c>
      <c r="G253" s="178">
        <v>0</v>
      </c>
      <c r="H253" s="178">
        <v>0</v>
      </c>
      <c r="I253" s="178">
        <v>0</v>
      </c>
      <c r="J253" s="178">
        <v>0</v>
      </c>
      <c r="K253" s="178">
        <v>0</v>
      </c>
      <c r="L253" s="178">
        <v>0</v>
      </c>
      <c r="M253" s="182">
        <f>N253+O253</f>
        <v>0</v>
      </c>
      <c r="N253" s="182">
        <v>0</v>
      </c>
      <c r="O253" s="182">
        <v>0</v>
      </c>
      <c r="P253" s="179"/>
      <c r="Q253" s="179"/>
      <c r="R253" s="179"/>
      <c r="S253" s="182">
        <f>T253+U253</f>
        <v>0</v>
      </c>
      <c r="T253" s="182">
        <v>0</v>
      </c>
      <c r="U253" s="182">
        <v>0</v>
      </c>
      <c r="V253" s="182">
        <f>W253+X253</f>
        <v>0</v>
      </c>
      <c r="W253" s="182">
        <v>0</v>
      </c>
      <c r="X253" s="182">
        <v>0</v>
      </c>
      <c r="Y253" s="217"/>
    </row>
    <row r="254" spans="1:25" s="219" customFormat="1" ht="24.75" customHeight="1">
      <c r="A254" s="299"/>
      <c r="B254" s="268"/>
      <c r="C254" s="268"/>
      <c r="D254" s="300"/>
      <c r="E254" s="302" t="s">
        <v>569</v>
      </c>
      <c r="F254" s="107" t="s">
        <v>570</v>
      </c>
      <c r="G254" s="178">
        <v>0</v>
      </c>
      <c r="H254" s="178">
        <v>0</v>
      </c>
      <c r="I254" s="178">
        <v>0</v>
      </c>
      <c r="J254" s="178">
        <v>0</v>
      </c>
      <c r="K254" s="178">
        <v>0</v>
      </c>
      <c r="L254" s="178">
        <v>0</v>
      </c>
      <c r="M254" s="182">
        <f>N254+O254</f>
        <v>0</v>
      </c>
      <c r="N254" s="182">
        <v>0</v>
      </c>
      <c r="O254" s="182">
        <v>0</v>
      </c>
      <c r="P254" s="179"/>
      <c r="Q254" s="179"/>
      <c r="R254" s="179"/>
      <c r="S254" s="182">
        <f>T254+U254</f>
        <v>0</v>
      </c>
      <c r="T254" s="182">
        <v>0</v>
      </c>
      <c r="U254" s="182">
        <v>0</v>
      </c>
      <c r="V254" s="182">
        <f>W254+X254</f>
        <v>0</v>
      </c>
      <c r="W254" s="182">
        <v>0</v>
      </c>
      <c r="X254" s="182">
        <v>0</v>
      </c>
      <c r="Y254" s="217"/>
    </row>
    <row r="255" spans="1:25" s="219" customFormat="1" ht="25.5" customHeight="1">
      <c r="A255" s="299"/>
      <c r="B255" s="268"/>
      <c r="C255" s="268"/>
      <c r="D255" s="300"/>
      <c r="E255" s="294" t="s">
        <v>783</v>
      </c>
      <c r="F255" s="90"/>
      <c r="G255" s="90">
        <f aca="true" t="shared" si="125" ref="G255:X255">SUM(G256:G258)</f>
        <v>-139106.65699999998</v>
      </c>
      <c r="H255" s="90">
        <f t="shared" si="125"/>
        <v>0</v>
      </c>
      <c r="I255" s="90">
        <f t="shared" si="125"/>
        <v>-139106.65699999998</v>
      </c>
      <c r="J255" s="90">
        <f t="shared" si="125"/>
        <v>-22165.1</v>
      </c>
      <c r="K255" s="90">
        <f t="shared" si="125"/>
        <v>0</v>
      </c>
      <c r="L255" s="90">
        <f t="shared" si="125"/>
        <v>-22165.1</v>
      </c>
      <c r="M255" s="90">
        <f t="shared" si="125"/>
        <v>-190384.8</v>
      </c>
      <c r="N255" s="90">
        <f t="shared" si="125"/>
        <v>0</v>
      </c>
      <c r="O255" s="90">
        <f t="shared" si="125"/>
        <v>-190384.8</v>
      </c>
      <c r="P255" s="90"/>
      <c r="Q255" s="90"/>
      <c r="R255" s="90"/>
      <c r="S255" s="90">
        <f>SUM(S256:S258)</f>
        <v>-143250</v>
      </c>
      <c r="T255" s="90">
        <f>SUM(T256:T258)</f>
        <v>0</v>
      </c>
      <c r="U255" s="90">
        <f>SUM(U256:U258)</f>
        <v>-143250</v>
      </c>
      <c r="V255" s="90">
        <f t="shared" si="125"/>
        <v>-129625</v>
      </c>
      <c r="W255" s="90">
        <f t="shared" si="125"/>
        <v>0</v>
      </c>
      <c r="X255" s="90">
        <f t="shared" si="125"/>
        <v>-129625</v>
      </c>
      <c r="Y255" s="217"/>
    </row>
    <row r="256" spans="1:25" s="247" customFormat="1" ht="12.75" customHeight="1">
      <c r="A256" s="292"/>
      <c r="B256" s="170"/>
      <c r="C256" s="170"/>
      <c r="D256" s="89"/>
      <c r="E256" s="293" t="s">
        <v>618</v>
      </c>
      <c r="F256" s="222" t="s">
        <v>619</v>
      </c>
      <c r="G256" s="178">
        <v>0</v>
      </c>
      <c r="H256" s="178">
        <v>0</v>
      </c>
      <c r="I256" s="178">
        <v>0</v>
      </c>
      <c r="J256" s="92">
        <f>K256+L256</f>
        <v>0</v>
      </c>
      <c r="K256" s="92">
        <v>0</v>
      </c>
      <c r="L256" s="92">
        <v>0</v>
      </c>
      <c r="M256" s="182">
        <f>N256+O256</f>
        <v>0</v>
      </c>
      <c r="N256" s="182">
        <v>0</v>
      </c>
      <c r="O256" s="182">
        <v>0</v>
      </c>
      <c r="P256" s="179"/>
      <c r="Q256" s="179"/>
      <c r="R256" s="179"/>
      <c r="S256" s="182">
        <f>T256+U256</f>
        <v>0</v>
      </c>
      <c r="T256" s="182">
        <v>0</v>
      </c>
      <c r="U256" s="182">
        <v>0</v>
      </c>
      <c r="V256" s="182">
        <f>W256+X256</f>
        <v>0</v>
      </c>
      <c r="W256" s="182">
        <v>0</v>
      </c>
      <c r="X256" s="182">
        <v>0</v>
      </c>
      <c r="Y256" s="220"/>
    </row>
    <row r="257" spans="1:25" s="247" customFormat="1" ht="12.75" customHeight="1">
      <c r="A257" s="292"/>
      <c r="B257" s="170"/>
      <c r="C257" s="170"/>
      <c r="D257" s="89"/>
      <c r="E257" s="293" t="s">
        <v>10</v>
      </c>
      <c r="F257" s="222">
        <v>8131</v>
      </c>
      <c r="G257" s="178">
        <f>H257+I257</f>
        <v>-1265.3</v>
      </c>
      <c r="H257" s="178">
        <v>0</v>
      </c>
      <c r="I257" s="178">
        <f>5!F145</f>
        <v>-1265.3</v>
      </c>
      <c r="J257" s="92">
        <f>K257+L257</f>
        <v>0</v>
      </c>
      <c r="K257" s="92">
        <v>0</v>
      </c>
      <c r="L257" s="92">
        <v>0</v>
      </c>
      <c r="M257" s="182">
        <f>N257+O257</f>
        <v>0</v>
      </c>
      <c r="N257" s="182">
        <v>0</v>
      </c>
      <c r="O257" s="182">
        <v>0</v>
      </c>
      <c r="P257" s="179"/>
      <c r="Q257" s="179"/>
      <c r="R257" s="179"/>
      <c r="S257" s="182">
        <f>T257+U257</f>
        <v>0</v>
      </c>
      <c r="T257" s="182">
        <v>0</v>
      </c>
      <c r="U257" s="182">
        <v>0</v>
      </c>
      <c r="V257" s="182">
        <f>W257+X257</f>
        <v>0</v>
      </c>
      <c r="W257" s="182">
        <v>0</v>
      </c>
      <c r="X257" s="182">
        <v>0</v>
      </c>
      <c r="Y257" s="220"/>
    </row>
    <row r="258" spans="1:25" s="247" customFormat="1" ht="12.75" customHeight="1">
      <c r="A258" s="292"/>
      <c r="B258" s="170"/>
      <c r="C258" s="170"/>
      <c r="D258" s="89"/>
      <c r="E258" s="293" t="s">
        <v>626</v>
      </c>
      <c r="F258" s="222" t="s">
        <v>627</v>
      </c>
      <c r="G258" s="178">
        <f>H258+I258</f>
        <v>-137841.357</v>
      </c>
      <c r="H258" s="178">
        <v>0</v>
      </c>
      <c r="I258" s="178">
        <f>5!F152</f>
        <v>-137841.357</v>
      </c>
      <c r="J258" s="92">
        <f>K258+L258</f>
        <v>-22165.1</v>
      </c>
      <c r="K258" s="92">
        <v>0</v>
      </c>
      <c r="L258" s="92">
        <v>-22165.1</v>
      </c>
      <c r="M258" s="182">
        <f>N258+O258</f>
        <v>-190384.8</v>
      </c>
      <c r="N258" s="182">
        <v>0</v>
      </c>
      <c r="O258" s="182">
        <f>5!L152</f>
        <v>-190384.8</v>
      </c>
      <c r="P258" s="179"/>
      <c r="Q258" s="179"/>
      <c r="R258" s="179"/>
      <c r="S258" s="182">
        <f>T258+U258</f>
        <v>-143250</v>
      </c>
      <c r="T258" s="182">
        <v>0</v>
      </c>
      <c r="U258" s="182">
        <f>5!R152</f>
        <v>-143250</v>
      </c>
      <c r="V258" s="324">
        <f>W258+X258</f>
        <v>-129625</v>
      </c>
      <c r="W258" s="324">
        <v>0</v>
      </c>
      <c r="X258" s="324">
        <f>ԿԾ!D77*-1</f>
        <v>-129625</v>
      </c>
      <c r="Y258" s="220"/>
    </row>
    <row r="259" spans="1:25" s="219" customFormat="1" ht="25.5" customHeight="1">
      <c r="A259" s="299"/>
      <c r="B259" s="268"/>
      <c r="C259" s="268"/>
      <c r="D259" s="300"/>
      <c r="E259" s="294" t="s">
        <v>784</v>
      </c>
      <c r="F259" s="90"/>
      <c r="G259" s="90">
        <f aca="true" t="shared" si="126" ref="G259:X259">G260</f>
        <v>0</v>
      </c>
      <c r="H259" s="90">
        <f t="shared" si="126"/>
        <v>0</v>
      </c>
      <c r="I259" s="90">
        <f t="shared" si="126"/>
        <v>0</v>
      </c>
      <c r="J259" s="90">
        <f t="shared" si="126"/>
        <v>0</v>
      </c>
      <c r="K259" s="90">
        <f t="shared" si="126"/>
        <v>0</v>
      </c>
      <c r="L259" s="90">
        <f t="shared" si="126"/>
        <v>0</v>
      </c>
      <c r="M259" s="90">
        <f t="shared" si="126"/>
        <v>0</v>
      </c>
      <c r="N259" s="90">
        <f t="shared" si="126"/>
        <v>0</v>
      </c>
      <c r="O259" s="90">
        <f t="shared" si="126"/>
        <v>0</v>
      </c>
      <c r="P259" s="90"/>
      <c r="Q259" s="90"/>
      <c r="R259" s="90"/>
      <c r="S259" s="90">
        <f t="shared" si="126"/>
        <v>0</v>
      </c>
      <c r="T259" s="90">
        <f t="shared" si="126"/>
        <v>0</v>
      </c>
      <c r="U259" s="90">
        <f t="shared" si="126"/>
        <v>0</v>
      </c>
      <c r="V259" s="90">
        <f t="shared" si="126"/>
        <v>0</v>
      </c>
      <c r="W259" s="90">
        <f t="shared" si="126"/>
        <v>0</v>
      </c>
      <c r="X259" s="90">
        <f t="shared" si="126"/>
        <v>0</v>
      </c>
      <c r="Y259" s="217"/>
    </row>
    <row r="260" spans="1:25" s="247" customFormat="1" ht="12.75" customHeight="1">
      <c r="A260" s="292"/>
      <c r="B260" s="170"/>
      <c r="C260" s="170"/>
      <c r="D260" s="89"/>
      <c r="E260" s="293" t="s">
        <v>494</v>
      </c>
      <c r="F260" s="222" t="s">
        <v>495</v>
      </c>
      <c r="G260" s="178">
        <v>0</v>
      </c>
      <c r="H260" s="178">
        <v>0</v>
      </c>
      <c r="I260" s="178">
        <v>0</v>
      </c>
      <c r="J260" s="178">
        <v>0</v>
      </c>
      <c r="K260" s="178">
        <v>0</v>
      </c>
      <c r="L260" s="178">
        <v>0</v>
      </c>
      <c r="M260" s="182">
        <f>N260+O260</f>
        <v>0</v>
      </c>
      <c r="N260" s="182">
        <v>0</v>
      </c>
      <c r="O260" s="182">
        <v>0</v>
      </c>
      <c r="P260" s="249"/>
      <c r="Q260" s="249"/>
      <c r="R260" s="249"/>
      <c r="S260" s="182">
        <f>T260+U260</f>
        <v>0</v>
      </c>
      <c r="T260" s="182">
        <v>0</v>
      </c>
      <c r="U260" s="182">
        <v>0</v>
      </c>
      <c r="V260" s="182">
        <f>W260+X260</f>
        <v>0</v>
      </c>
      <c r="W260" s="182">
        <v>0</v>
      </c>
      <c r="X260" s="182">
        <v>0</v>
      </c>
      <c r="Y260" s="220"/>
    </row>
    <row r="261" spans="1:25" s="219" customFormat="1" ht="25.5" customHeight="1">
      <c r="A261" s="299"/>
      <c r="B261" s="268"/>
      <c r="C261" s="268"/>
      <c r="D261" s="300"/>
      <c r="E261" s="294" t="s">
        <v>785</v>
      </c>
      <c r="F261" s="90"/>
      <c r="G261" s="90">
        <f aca="true" t="shared" si="127" ref="G261:X261">G262</f>
        <v>0</v>
      </c>
      <c r="H261" s="90">
        <f t="shared" si="127"/>
        <v>0</v>
      </c>
      <c r="I261" s="90">
        <f t="shared" si="127"/>
        <v>0</v>
      </c>
      <c r="J261" s="90">
        <f t="shared" si="127"/>
        <v>0</v>
      </c>
      <c r="K261" s="90">
        <f t="shared" si="127"/>
        <v>0</v>
      </c>
      <c r="L261" s="90">
        <f t="shared" si="127"/>
        <v>0</v>
      </c>
      <c r="M261" s="90">
        <f t="shared" si="127"/>
        <v>0</v>
      </c>
      <c r="N261" s="90">
        <f t="shared" si="127"/>
        <v>0</v>
      </c>
      <c r="O261" s="90">
        <f t="shared" si="127"/>
        <v>0</v>
      </c>
      <c r="P261" s="90"/>
      <c r="Q261" s="90"/>
      <c r="R261" s="90"/>
      <c r="S261" s="90">
        <f t="shared" si="127"/>
        <v>0</v>
      </c>
      <c r="T261" s="90">
        <f t="shared" si="127"/>
        <v>0</v>
      </c>
      <c r="U261" s="90">
        <f t="shared" si="127"/>
        <v>0</v>
      </c>
      <c r="V261" s="90">
        <f t="shared" si="127"/>
        <v>0</v>
      </c>
      <c r="W261" s="90">
        <f t="shared" si="127"/>
        <v>0</v>
      </c>
      <c r="X261" s="90">
        <f t="shared" si="127"/>
        <v>0</v>
      </c>
      <c r="Y261" s="217"/>
    </row>
    <row r="262" spans="1:25" s="247" customFormat="1" ht="24.75" customHeight="1">
      <c r="A262" s="292"/>
      <c r="B262" s="170"/>
      <c r="C262" s="170"/>
      <c r="D262" s="89"/>
      <c r="E262" s="293" t="s">
        <v>534</v>
      </c>
      <c r="F262" s="222" t="s">
        <v>535</v>
      </c>
      <c r="G262" s="178">
        <v>0</v>
      </c>
      <c r="H262" s="178">
        <v>0</v>
      </c>
      <c r="I262" s="178">
        <v>0</v>
      </c>
      <c r="J262" s="178">
        <v>0</v>
      </c>
      <c r="K262" s="178">
        <v>0</v>
      </c>
      <c r="L262" s="178">
        <v>0</v>
      </c>
      <c r="M262" s="182">
        <f>N262+O262</f>
        <v>0</v>
      </c>
      <c r="N262" s="182">
        <v>0</v>
      </c>
      <c r="O262" s="182">
        <v>0</v>
      </c>
      <c r="P262" s="179"/>
      <c r="Q262" s="179"/>
      <c r="R262" s="179"/>
      <c r="S262" s="182">
        <f>T262+U262</f>
        <v>0</v>
      </c>
      <c r="T262" s="182">
        <v>0</v>
      </c>
      <c r="U262" s="182">
        <v>0</v>
      </c>
      <c r="V262" s="182">
        <f>W262+X262</f>
        <v>0</v>
      </c>
      <c r="W262" s="182">
        <v>0</v>
      </c>
      <c r="X262" s="182">
        <v>0</v>
      </c>
      <c r="Y262" s="220"/>
    </row>
    <row r="263" spans="1:25" s="219" customFormat="1" ht="15" customHeight="1">
      <c r="A263" s="299"/>
      <c r="B263" s="268"/>
      <c r="C263" s="268"/>
      <c r="D263" s="300"/>
      <c r="E263" s="294" t="s">
        <v>786</v>
      </c>
      <c r="F263" s="90"/>
      <c r="G263" s="90">
        <f aca="true" t="shared" si="128" ref="G263:X263">G264+G265+G266</f>
        <v>0</v>
      </c>
      <c r="H263" s="90">
        <f t="shared" si="128"/>
        <v>0</v>
      </c>
      <c r="I263" s="90">
        <f t="shared" si="128"/>
        <v>0</v>
      </c>
      <c r="J263" s="90">
        <f t="shared" si="128"/>
        <v>0</v>
      </c>
      <c r="K263" s="90">
        <f t="shared" si="128"/>
        <v>0</v>
      </c>
      <c r="L263" s="90">
        <f t="shared" si="128"/>
        <v>0</v>
      </c>
      <c r="M263" s="90">
        <f t="shared" si="128"/>
        <v>0</v>
      </c>
      <c r="N263" s="90">
        <f t="shared" si="128"/>
        <v>0</v>
      </c>
      <c r="O263" s="90">
        <f t="shared" si="128"/>
        <v>0</v>
      </c>
      <c r="P263" s="90"/>
      <c r="Q263" s="90"/>
      <c r="R263" s="90"/>
      <c r="S263" s="90">
        <f>S264+S265+S266</f>
        <v>0</v>
      </c>
      <c r="T263" s="90">
        <f>T264+T265+T266</f>
        <v>0</v>
      </c>
      <c r="U263" s="90">
        <f>U264+U265+U266</f>
        <v>0</v>
      </c>
      <c r="V263" s="90">
        <f t="shared" si="128"/>
        <v>0</v>
      </c>
      <c r="W263" s="90">
        <f t="shared" si="128"/>
        <v>0</v>
      </c>
      <c r="X263" s="90">
        <f t="shared" si="128"/>
        <v>0</v>
      </c>
      <c r="Y263" s="217"/>
    </row>
    <row r="264" spans="1:25" s="247" customFormat="1" ht="12.75" customHeight="1">
      <c r="A264" s="292"/>
      <c r="B264" s="170"/>
      <c r="C264" s="170"/>
      <c r="D264" s="89"/>
      <c r="E264" s="293" t="s">
        <v>488</v>
      </c>
      <c r="F264" s="222" t="s">
        <v>487</v>
      </c>
      <c r="G264" s="178">
        <v>0</v>
      </c>
      <c r="H264" s="178">
        <v>0</v>
      </c>
      <c r="I264" s="178">
        <v>0</v>
      </c>
      <c r="J264" s="178">
        <v>0</v>
      </c>
      <c r="K264" s="178">
        <v>0</v>
      </c>
      <c r="L264" s="178">
        <v>0</v>
      </c>
      <c r="M264" s="182">
        <f>N264+O264</f>
        <v>0</v>
      </c>
      <c r="N264" s="182">
        <v>0</v>
      </c>
      <c r="O264" s="182">
        <v>0</v>
      </c>
      <c r="P264" s="179"/>
      <c r="Q264" s="179"/>
      <c r="R264" s="179"/>
      <c r="S264" s="182">
        <f>T264+U264</f>
        <v>0</v>
      </c>
      <c r="T264" s="182">
        <v>0</v>
      </c>
      <c r="U264" s="182">
        <v>0</v>
      </c>
      <c r="V264" s="182">
        <f>W264+X264</f>
        <v>0</v>
      </c>
      <c r="W264" s="182">
        <v>0</v>
      </c>
      <c r="X264" s="182">
        <v>0</v>
      </c>
      <c r="Y264" s="220"/>
    </row>
    <row r="265" spans="1:25" s="247" customFormat="1" ht="12.75" customHeight="1">
      <c r="A265" s="292"/>
      <c r="B265" s="170"/>
      <c r="C265" s="170"/>
      <c r="D265" s="89"/>
      <c r="E265" s="293" t="s">
        <v>494</v>
      </c>
      <c r="F265" s="222" t="s">
        <v>495</v>
      </c>
      <c r="G265" s="178">
        <v>0</v>
      </c>
      <c r="H265" s="178">
        <v>0</v>
      </c>
      <c r="I265" s="178">
        <v>0</v>
      </c>
      <c r="J265" s="178">
        <v>0</v>
      </c>
      <c r="K265" s="178">
        <v>0</v>
      </c>
      <c r="L265" s="178">
        <v>0</v>
      </c>
      <c r="M265" s="182">
        <f>N265+O265</f>
        <v>0</v>
      </c>
      <c r="N265" s="182">
        <v>0</v>
      </c>
      <c r="O265" s="182">
        <v>0</v>
      </c>
      <c r="P265" s="179"/>
      <c r="Q265" s="179"/>
      <c r="R265" s="179"/>
      <c r="S265" s="182">
        <f>T265+U265</f>
        <v>0</v>
      </c>
      <c r="T265" s="182">
        <v>0</v>
      </c>
      <c r="U265" s="182">
        <v>0</v>
      </c>
      <c r="V265" s="182">
        <f>W265+X265</f>
        <v>0</v>
      </c>
      <c r="W265" s="182">
        <v>0</v>
      </c>
      <c r="X265" s="182">
        <v>0</v>
      </c>
      <c r="Y265" s="220"/>
    </row>
    <row r="266" spans="1:25" s="247" customFormat="1" ht="12.75" customHeight="1">
      <c r="A266" s="292"/>
      <c r="B266" s="170"/>
      <c r="C266" s="170"/>
      <c r="D266" s="89"/>
      <c r="E266" s="293" t="s">
        <v>529</v>
      </c>
      <c r="F266" s="222" t="s">
        <v>530</v>
      </c>
      <c r="G266" s="178">
        <v>0</v>
      </c>
      <c r="H266" s="178">
        <v>0</v>
      </c>
      <c r="I266" s="178">
        <v>0</v>
      </c>
      <c r="J266" s="178">
        <v>0</v>
      </c>
      <c r="K266" s="178">
        <v>0</v>
      </c>
      <c r="L266" s="178">
        <v>0</v>
      </c>
      <c r="M266" s="182">
        <f>N266+O266</f>
        <v>0</v>
      </c>
      <c r="N266" s="182">
        <v>0</v>
      </c>
      <c r="O266" s="182">
        <v>0</v>
      </c>
      <c r="P266" s="179"/>
      <c r="Q266" s="179"/>
      <c r="R266" s="179"/>
      <c r="S266" s="182">
        <f>T266+U266</f>
        <v>0</v>
      </c>
      <c r="T266" s="182">
        <v>0</v>
      </c>
      <c r="U266" s="182">
        <v>0</v>
      </c>
      <c r="V266" s="182">
        <f>W266+X266</f>
        <v>0</v>
      </c>
      <c r="W266" s="182">
        <v>0</v>
      </c>
      <c r="X266" s="182">
        <v>0</v>
      </c>
      <c r="Y266" s="220"/>
    </row>
    <row r="267" spans="1:25" s="219" customFormat="1" ht="25.5" customHeight="1">
      <c r="A267" s="299"/>
      <c r="B267" s="268"/>
      <c r="C267" s="268"/>
      <c r="D267" s="300"/>
      <c r="E267" s="294" t="s">
        <v>787</v>
      </c>
      <c r="F267" s="90"/>
      <c r="G267" s="90">
        <f aca="true" t="shared" si="129" ref="G267:X267">G268+G269</f>
        <v>0</v>
      </c>
      <c r="H267" s="90">
        <f t="shared" si="129"/>
        <v>0</v>
      </c>
      <c r="I267" s="90">
        <f t="shared" si="129"/>
        <v>0</v>
      </c>
      <c r="J267" s="90">
        <f t="shared" si="129"/>
        <v>0</v>
      </c>
      <c r="K267" s="90">
        <f t="shared" si="129"/>
        <v>0</v>
      </c>
      <c r="L267" s="90">
        <f t="shared" si="129"/>
        <v>0</v>
      </c>
      <c r="M267" s="90">
        <f t="shared" si="129"/>
        <v>0</v>
      </c>
      <c r="N267" s="90">
        <f t="shared" si="129"/>
        <v>0</v>
      </c>
      <c r="O267" s="90">
        <f t="shared" si="129"/>
        <v>0</v>
      </c>
      <c r="P267" s="90"/>
      <c r="Q267" s="90"/>
      <c r="R267" s="90"/>
      <c r="S267" s="90">
        <f>S268+S269</f>
        <v>0</v>
      </c>
      <c r="T267" s="90">
        <f>T268+T269</f>
        <v>0</v>
      </c>
      <c r="U267" s="90">
        <f>U268+U269</f>
        <v>0</v>
      </c>
      <c r="V267" s="90">
        <f t="shared" si="129"/>
        <v>0</v>
      </c>
      <c r="W267" s="90">
        <f t="shared" si="129"/>
        <v>0</v>
      </c>
      <c r="X267" s="90">
        <f t="shared" si="129"/>
        <v>0</v>
      </c>
      <c r="Y267" s="217"/>
    </row>
    <row r="268" spans="1:25" s="247" customFormat="1" ht="12.75" customHeight="1">
      <c r="A268" s="292"/>
      <c r="B268" s="170"/>
      <c r="C268" s="170"/>
      <c r="D268" s="89"/>
      <c r="E268" s="293" t="s">
        <v>488</v>
      </c>
      <c r="F268" s="222" t="s">
        <v>487</v>
      </c>
      <c r="G268" s="178">
        <v>0</v>
      </c>
      <c r="H268" s="178">
        <v>0</v>
      </c>
      <c r="I268" s="178">
        <v>0</v>
      </c>
      <c r="J268" s="178">
        <v>0</v>
      </c>
      <c r="K268" s="178">
        <v>0</v>
      </c>
      <c r="L268" s="178">
        <v>0</v>
      </c>
      <c r="M268" s="182">
        <f>N268+O268</f>
        <v>0</v>
      </c>
      <c r="N268" s="182">
        <v>0</v>
      </c>
      <c r="O268" s="182">
        <v>0</v>
      </c>
      <c r="P268" s="179"/>
      <c r="Q268" s="179"/>
      <c r="R268" s="179"/>
      <c r="S268" s="182">
        <f>T268+U268</f>
        <v>0</v>
      </c>
      <c r="T268" s="182">
        <v>0</v>
      </c>
      <c r="U268" s="182">
        <v>0</v>
      </c>
      <c r="V268" s="182">
        <f>W268+X268</f>
        <v>0</v>
      </c>
      <c r="W268" s="182">
        <v>0</v>
      </c>
      <c r="X268" s="182">
        <v>0</v>
      </c>
      <c r="Y268" s="220"/>
    </row>
    <row r="269" spans="1:25" s="247" customFormat="1" ht="12.75" customHeight="1">
      <c r="A269" s="292"/>
      <c r="B269" s="170"/>
      <c r="C269" s="170"/>
      <c r="D269" s="89"/>
      <c r="E269" s="293" t="s">
        <v>569</v>
      </c>
      <c r="F269" s="222" t="s">
        <v>570</v>
      </c>
      <c r="G269" s="178">
        <v>0</v>
      </c>
      <c r="H269" s="178">
        <v>0</v>
      </c>
      <c r="I269" s="178">
        <v>0</v>
      </c>
      <c r="J269" s="178">
        <v>0</v>
      </c>
      <c r="K269" s="178">
        <v>0</v>
      </c>
      <c r="L269" s="178">
        <v>0</v>
      </c>
      <c r="M269" s="182">
        <f>N269+O269</f>
        <v>0</v>
      </c>
      <c r="N269" s="182">
        <v>0</v>
      </c>
      <c r="O269" s="182">
        <v>0</v>
      </c>
      <c r="P269" s="179"/>
      <c r="Q269" s="179"/>
      <c r="R269" s="179"/>
      <c r="S269" s="182">
        <f>T269+U269</f>
        <v>0</v>
      </c>
      <c r="T269" s="182">
        <v>0</v>
      </c>
      <c r="U269" s="182">
        <v>0</v>
      </c>
      <c r="V269" s="182">
        <f>W269+X269</f>
        <v>0</v>
      </c>
      <c r="W269" s="182">
        <v>0</v>
      </c>
      <c r="X269" s="182">
        <v>0</v>
      </c>
      <c r="Y269" s="220"/>
    </row>
    <row r="270" spans="1:25" s="219" customFormat="1" ht="33.75" customHeight="1">
      <c r="A270" s="299"/>
      <c r="B270" s="268"/>
      <c r="C270" s="268"/>
      <c r="D270" s="300"/>
      <c r="E270" s="294" t="s">
        <v>788</v>
      </c>
      <c r="F270" s="90"/>
      <c r="G270" s="90">
        <f aca="true" t="shared" si="130" ref="G270:X270">G271</f>
        <v>0</v>
      </c>
      <c r="H270" s="90">
        <f t="shared" si="130"/>
        <v>0</v>
      </c>
      <c r="I270" s="90">
        <f t="shared" si="130"/>
        <v>0</v>
      </c>
      <c r="J270" s="90">
        <f t="shared" si="130"/>
        <v>0</v>
      </c>
      <c r="K270" s="90">
        <f t="shared" si="130"/>
        <v>0</v>
      </c>
      <c r="L270" s="90">
        <f t="shared" si="130"/>
        <v>0</v>
      </c>
      <c r="M270" s="90">
        <f t="shared" si="130"/>
        <v>0</v>
      </c>
      <c r="N270" s="90">
        <f t="shared" si="130"/>
        <v>0</v>
      </c>
      <c r="O270" s="90">
        <f t="shared" si="130"/>
        <v>0</v>
      </c>
      <c r="P270" s="90"/>
      <c r="Q270" s="90"/>
      <c r="R270" s="90"/>
      <c r="S270" s="90">
        <f t="shared" si="130"/>
        <v>0</v>
      </c>
      <c r="T270" s="90">
        <f t="shared" si="130"/>
        <v>0</v>
      </c>
      <c r="U270" s="90">
        <f t="shared" si="130"/>
        <v>0</v>
      </c>
      <c r="V270" s="90">
        <f t="shared" si="130"/>
        <v>0</v>
      </c>
      <c r="W270" s="90">
        <f t="shared" si="130"/>
        <v>0</v>
      </c>
      <c r="X270" s="90">
        <f t="shared" si="130"/>
        <v>0</v>
      </c>
      <c r="Y270" s="217"/>
    </row>
    <row r="271" spans="1:25" s="247" customFormat="1" ht="12.75" customHeight="1">
      <c r="A271" s="292"/>
      <c r="B271" s="170"/>
      <c r="C271" s="170"/>
      <c r="D271" s="89"/>
      <c r="E271" s="293" t="s">
        <v>605</v>
      </c>
      <c r="F271" s="222" t="s">
        <v>606</v>
      </c>
      <c r="G271" s="178">
        <v>0</v>
      </c>
      <c r="H271" s="178">
        <v>0</v>
      </c>
      <c r="I271" s="178">
        <v>0</v>
      </c>
      <c r="J271" s="178">
        <v>0</v>
      </c>
      <c r="K271" s="178">
        <v>0</v>
      </c>
      <c r="L271" s="178">
        <v>0</v>
      </c>
      <c r="M271" s="182">
        <f>N271+O271</f>
        <v>0</v>
      </c>
      <c r="N271" s="182">
        <v>0</v>
      </c>
      <c r="O271" s="182">
        <v>0</v>
      </c>
      <c r="P271" s="179"/>
      <c r="Q271" s="179"/>
      <c r="R271" s="179"/>
      <c r="S271" s="182">
        <f>T271+U271</f>
        <v>0</v>
      </c>
      <c r="T271" s="182">
        <v>0</v>
      </c>
      <c r="U271" s="182">
        <v>0</v>
      </c>
      <c r="V271" s="182">
        <f>W271+X271</f>
        <v>0</v>
      </c>
      <c r="W271" s="182">
        <v>0</v>
      </c>
      <c r="X271" s="182">
        <v>0</v>
      </c>
      <c r="Y271" s="220"/>
    </row>
    <row r="272" spans="1:25" s="219" customFormat="1" ht="17.25" customHeight="1">
      <c r="A272" s="299"/>
      <c r="B272" s="268"/>
      <c r="C272" s="268"/>
      <c r="D272" s="300"/>
      <c r="E272" s="294" t="s">
        <v>789</v>
      </c>
      <c r="F272" s="90"/>
      <c r="G272" s="90">
        <f aca="true" t="shared" si="131" ref="G272:X272">G273</f>
        <v>0</v>
      </c>
      <c r="H272" s="90">
        <f t="shared" si="131"/>
        <v>0</v>
      </c>
      <c r="I272" s="90">
        <f t="shared" si="131"/>
        <v>0</v>
      </c>
      <c r="J272" s="90">
        <f t="shared" si="131"/>
        <v>0</v>
      </c>
      <c r="K272" s="90">
        <f t="shared" si="131"/>
        <v>0</v>
      </c>
      <c r="L272" s="90">
        <f t="shared" si="131"/>
        <v>0</v>
      </c>
      <c r="M272" s="90">
        <f t="shared" si="131"/>
        <v>0</v>
      </c>
      <c r="N272" s="90">
        <f t="shared" si="131"/>
        <v>0</v>
      </c>
      <c r="O272" s="90">
        <f t="shared" si="131"/>
        <v>0</v>
      </c>
      <c r="P272" s="90"/>
      <c r="Q272" s="90"/>
      <c r="R272" s="90"/>
      <c r="S272" s="90">
        <f t="shared" si="131"/>
        <v>0</v>
      </c>
      <c r="T272" s="90">
        <f t="shared" si="131"/>
        <v>0</v>
      </c>
      <c r="U272" s="90">
        <f t="shared" si="131"/>
        <v>0</v>
      </c>
      <c r="V272" s="90">
        <f t="shared" si="131"/>
        <v>0</v>
      </c>
      <c r="W272" s="90">
        <f t="shared" si="131"/>
        <v>0</v>
      </c>
      <c r="X272" s="90">
        <f t="shared" si="131"/>
        <v>0</v>
      </c>
      <c r="Y272" s="217"/>
    </row>
    <row r="273" spans="1:25" s="247" customFormat="1" ht="12.75" customHeight="1">
      <c r="A273" s="292"/>
      <c r="B273" s="170"/>
      <c r="C273" s="170"/>
      <c r="D273" s="89"/>
      <c r="E273" s="293" t="s">
        <v>579</v>
      </c>
      <c r="F273" s="222" t="s">
        <v>580</v>
      </c>
      <c r="G273" s="178">
        <v>0</v>
      </c>
      <c r="H273" s="178">
        <v>0</v>
      </c>
      <c r="I273" s="178">
        <v>0</v>
      </c>
      <c r="J273" s="178">
        <v>0</v>
      </c>
      <c r="K273" s="178">
        <v>0</v>
      </c>
      <c r="L273" s="178">
        <v>0</v>
      </c>
      <c r="M273" s="182">
        <f>N273+O273</f>
        <v>0</v>
      </c>
      <c r="N273" s="182">
        <v>0</v>
      </c>
      <c r="O273" s="182">
        <v>0</v>
      </c>
      <c r="P273" s="179"/>
      <c r="Q273" s="179"/>
      <c r="R273" s="179"/>
      <c r="S273" s="182">
        <f>T273+U273</f>
        <v>0</v>
      </c>
      <c r="T273" s="182">
        <v>0</v>
      </c>
      <c r="U273" s="182">
        <v>0</v>
      </c>
      <c r="V273" s="182">
        <f>W273+X273</f>
        <v>0</v>
      </c>
      <c r="W273" s="182">
        <v>0</v>
      </c>
      <c r="X273" s="182">
        <v>0</v>
      </c>
      <c r="Y273" s="220"/>
    </row>
    <row r="274" spans="1:25" s="219" customFormat="1" ht="25.5" customHeight="1">
      <c r="A274" s="299"/>
      <c r="B274" s="268"/>
      <c r="C274" s="268"/>
      <c r="D274" s="300"/>
      <c r="E274" s="294" t="s">
        <v>790</v>
      </c>
      <c r="F274" s="90"/>
      <c r="G274" s="90">
        <f aca="true" t="shared" si="132" ref="G274:X274">G275</f>
        <v>0</v>
      </c>
      <c r="H274" s="90">
        <f t="shared" si="132"/>
        <v>0</v>
      </c>
      <c r="I274" s="90">
        <f t="shared" si="132"/>
        <v>0</v>
      </c>
      <c r="J274" s="90">
        <f t="shared" si="132"/>
        <v>0</v>
      </c>
      <c r="K274" s="90">
        <f t="shared" si="132"/>
        <v>0</v>
      </c>
      <c r="L274" s="90">
        <f t="shared" si="132"/>
        <v>0</v>
      </c>
      <c r="M274" s="90">
        <f t="shared" si="132"/>
        <v>0</v>
      </c>
      <c r="N274" s="90">
        <f t="shared" si="132"/>
        <v>0</v>
      </c>
      <c r="O274" s="90">
        <f t="shared" si="132"/>
        <v>0</v>
      </c>
      <c r="P274" s="90"/>
      <c r="Q274" s="90"/>
      <c r="R274" s="90"/>
      <c r="S274" s="90">
        <f t="shared" si="132"/>
        <v>0</v>
      </c>
      <c r="T274" s="90">
        <f t="shared" si="132"/>
        <v>0</v>
      </c>
      <c r="U274" s="90">
        <f t="shared" si="132"/>
        <v>0</v>
      </c>
      <c r="V274" s="90">
        <f t="shared" si="132"/>
        <v>0</v>
      </c>
      <c r="W274" s="90">
        <f t="shared" si="132"/>
        <v>0</v>
      </c>
      <c r="X274" s="90">
        <f t="shared" si="132"/>
        <v>0</v>
      </c>
      <c r="Y274" s="217"/>
    </row>
    <row r="275" spans="1:25" s="247" customFormat="1" ht="12.75" customHeight="1">
      <c r="A275" s="292"/>
      <c r="B275" s="170"/>
      <c r="C275" s="170"/>
      <c r="D275" s="89"/>
      <c r="E275" s="293" t="s">
        <v>579</v>
      </c>
      <c r="F275" s="222" t="s">
        <v>580</v>
      </c>
      <c r="G275" s="178">
        <v>0</v>
      </c>
      <c r="H275" s="178">
        <v>0</v>
      </c>
      <c r="I275" s="178">
        <v>0</v>
      </c>
      <c r="J275" s="178">
        <v>0</v>
      </c>
      <c r="K275" s="178">
        <v>0</v>
      </c>
      <c r="L275" s="178">
        <v>0</v>
      </c>
      <c r="M275" s="182">
        <f>N275+O275</f>
        <v>0</v>
      </c>
      <c r="N275" s="182">
        <v>0</v>
      </c>
      <c r="O275" s="182">
        <v>0</v>
      </c>
      <c r="P275" s="179"/>
      <c r="Q275" s="179"/>
      <c r="R275" s="179"/>
      <c r="S275" s="182">
        <f>T275+U275</f>
        <v>0</v>
      </c>
      <c r="T275" s="182">
        <v>0</v>
      </c>
      <c r="U275" s="182">
        <v>0</v>
      </c>
      <c r="V275" s="182">
        <f>W275+X275</f>
        <v>0</v>
      </c>
      <c r="W275" s="182">
        <v>0</v>
      </c>
      <c r="X275" s="182">
        <v>0</v>
      </c>
      <c r="Y275" s="220"/>
    </row>
    <row r="276" spans="1:25" s="296" customFormat="1" ht="20.25" customHeight="1">
      <c r="A276" s="322" t="s">
        <v>332</v>
      </c>
      <c r="B276" s="323" t="s">
        <v>333</v>
      </c>
      <c r="C276" s="323" t="s">
        <v>268</v>
      </c>
      <c r="D276" s="90" t="s">
        <v>268</v>
      </c>
      <c r="E276" s="294" t="s">
        <v>334</v>
      </c>
      <c r="F276" s="90"/>
      <c r="G276" s="90">
        <f>G278+G296+G303+G309</f>
        <v>90215.29999999999</v>
      </c>
      <c r="H276" s="90">
        <f>H278+H296+H303+H309</f>
        <v>90215.29999999999</v>
      </c>
      <c r="I276" s="90">
        <f>I278+I296+I303+I309</f>
        <v>0</v>
      </c>
      <c r="J276" s="90">
        <f aca="true" t="shared" si="133" ref="J276:X276">J278+J296+J303+J309</f>
        <v>108622.29999999999</v>
      </c>
      <c r="K276" s="90">
        <f t="shared" si="133"/>
        <v>108622.29999999999</v>
      </c>
      <c r="L276" s="90">
        <f t="shared" si="133"/>
        <v>0</v>
      </c>
      <c r="M276" s="90">
        <f t="shared" si="133"/>
        <v>126620.33156</v>
      </c>
      <c r="N276" s="90">
        <f t="shared" si="133"/>
        <v>106620.33156</v>
      </c>
      <c r="O276" s="90">
        <f t="shared" si="133"/>
        <v>20000</v>
      </c>
      <c r="P276" s="90"/>
      <c r="Q276" s="90"/>
      <c r="R276" s="90"/>
      <c r="S276" s="90">
        <f>S278+S296+S303+S309</f>
        <v>92327.923153</v>
      </c>
      <c r="T276" s="90">
        <f>T278+T296+T303+T309</f>
        <v>92327.923153</v>
      </c>
      <c r="U276" s="90">
        <f>U278+U296+U303+U309</f>
        <v>0</v>
      </c>
      <c r="V276" s="90">
        <f t="shared" si="133"/>
        <v>93712.842000295</v>
      </c>
      <c r="W276" s="90">
        <f t="shared" si="133"/>
        <v>93712.842000295</v>
      </c>
      <c r="X276" s="90">
        <f t="shared" si="133"/>
        <v>0</v>
      </c>
      <c r="Y276" s="295"/>
    </row>
    <row r="277" spans="1:25" s="247" customFormat="1" ht="12.75" customHeight="1">
      <c r="A277" s="292"/>
      <c r="B277" s="170"/>
      <c r="C277" s="170"/>
      <c r="D277" s="89"/>
      <c r="E277" s="293" t="s">
        <v>77</v>
      </c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220"/>
    </row>
    <row r="278" spans="1:25" s="296" customFormat="1" ht="18" customHeight="1">
      <c r="A278" s="322" t="s">
        <v>335</v>
      </c>
      <c r="B278" s="323" t="s">
        <v>333</v>
      </c>
      <c r="C278" s="323" t="s">
        <v>271</v>
      </c>
      <c r="D278" s="90" t="s">
        <v>268</v>
      </c>
      <c r="E278" s="294" t="s">
        <v>336</v>
      </c>
      <c r="F278" s="90"/>
      <c r="G278" s="90">
        <f>G280</f>
        <v>84678.4</v>
      </c>
      <c r="H278" s="90">
        <f>H280</f>
        <v>84678.4</v>
      </c>
      <c r="I278" s="90">
        <f>I280</f>
        <v>0</v>
      </c>
      <c r="J278" s="90">
        <f aca="true" t="shared" si="134" ref="J278:X278">J280</f>
        <v>98462.9</v>
      </c>
      <c r="K278" s="90">
        <f t="shared" si="134"/>
        <v>98462.9</v>
      </c>
      <c r="L278" s="90">
        <f t="shared" si="134"/>
        <v>0</v>
      </c>
      <c r="M278" s="90">
        <f t="shared" si="134"/>
        <v>111413.7853</v>
      </c>
      <c r="N278" s="90">
        <f t="shared" si="134"/>
        <v>91413.7853</v>
      </c>
      <c r="O278" s="90">
        <f t="shared" si="134"/>
        <v>20000</v>
      </c>
      <c r="P278" s="90"/>
      <c r="Q278" s="90"/>
      <c r="R278" s="90"/>
      <c r="S278" s="90">
        <f>S280</f>
        <v>92327.923153</v>
      </c>
      <c r="T278" s="90">
        <f>T280</f>
        <v>92327.923153</v>
      </c>
      <c r="U278" s="90">
        <f>U280</f>
        <v>0</v>
      </c>
      <c r="V278" s="90">
        <f t="shared" si="134"/>
        <v>93712.842000295</v>
      </c>
      <c r="W278" s="90">
        <f t="shared" si="134"/>
        <v>93712.842000295</v>
      </c>
      <c r="X278" s="90">
        <f t="shared" si="134"/>
        <v>0</v>
      </c>
      <c r="Y278" s="295"/>
    </row>
    <row r="279" spans="1:25" s="247" customFormat="1" ht="12.75" customHeight="1">
      <c r="A279" s="292"/>
      <c r="B279" s="170"/>
      <c r="C279" s="170"/>
      <c r="D279" s="89"/>
      <c r="E279" s="293" t="s">
        <v>273</v>
      </c>
      <c r="F279" s="89"/>
      <c r="G279" s="89"/>
      <c r="H279" s="89"/>
      <c r="I279" s="89"/>
      <c r="J279" s="89"/>
      <c r="K279" s="89"/>
      <c r="L279" s="89"/>
      <c r="M279" s="249"/>
      <c r="N279" s="249"/>
      <c r="O279" s="249"/>
      <c r="P279" s="249"/>
      <c r="Q279" s="249"/>
      <c r="R279" s="249"/>
      <c r="S279" s="249"/>
      <c r="T279" s="249"/>
      <c r="U279" s="249"/>
      <c r="V279" s="249"/>
      <c r="W279" s="249"/>
      <c r="X279" s="249"/>
      <c r="Y279" s="220"/>
    </row>
    <row r="280" spans="1:25" s="247" customFormat="1" ht="12.75" customHeight="1">
      <c r="A280" s="221" t="s">
        <v>337</v>
      </c>
      <c r="B280" s="222" t="s">
        <v>333</v>
      </c>
      <c r="C280" s="222" t="s">
        <v>271</v>
      </c>
      <c r="D280" s="222" t="s">
        <v>271</v>
      </c>
      <c r="E280" s="293" t="s">
        <v>336</v>
      </c>
      <c r="F280" s="89"/>
      <c r="G280" s="89">
        <f aca="true" t="shared" si="135" ref="G280:O280">G282+G286+G288+G290+G292+G294</f>
        <v>84678.4</v>
      </c>
      <c r="H280" s="89">
        <f t="shared" si="135"/>
        <v>84678.4</v>
      </c>
      <c r="I280" s="89">
        <f t="shared" si="135"/>
        <v>0</v>
      </c>
      <c r="J280" s="89">
        <f t="shared" si="135"/>
        <v>98462.9</v>
      </c>
      <c r="K280" s="89">
        <f t="shared" si="135"/>
        <v>98462.9</v>
      </c>
      <c r="L280" s="89">
        <f t="shared" si="135"/>
        <v>0</v>
      </c>
      <c r="M280" s="89">
        <f t="shared" si="135"/>
        <v>111413.7853</v>
      </c>
      <c r="N280" s="89">
        <f t="shared" si="135"/>
        <v>91413.7853</v>
      </c>
      <c r="O280" s="89">
        <f t="shared" si="135"/>
        <v>20000</v>
      </c>
      <c r="P280" s="179"/>
      <c r="Q280" s="179"/>
      <c r="R280" s="179"/>
      <c r="S280" s="89">
        <f>S282+S286+S288+S290+S292+S294</f>
        <v>92327.923153</v>
      </c>
      <c r="T280" s="89">
        <f>T282+T286+T288+T290+T292+T294</f>
        <v>92327.923153</v>
      </c>
      <c r="U280" s="89">
        <f>U282+U286+U288+U290+U292+U294</f>
        <v>0</v>
      </c>
      <c r="V280" s="182">
        <f>W280+X280</f>
        <v>93712.842000295</v>
      </c>
      <c r="W280" s="182">
        <f>T280+T280*0.015</f>
        <v>93712.842000295</v>
      </c>
      <c r="X280" s="182">
        <v>0</v>
      </c>
      <c r="Y280" s="220"/>
    </row>
    <row r="281" spans="1:25" s="247" customFormat="1" ht="12.75" customHeight="1">
      <c r="A281" s="292"/>
      <c r="B281" s="170"/>
      <c r="C281" s="170"/>
      <c r="D281" s="89"/>
      <c r="E281" s="293" t="s">
        <v>77</v>
      </c>
      <c r="F281" s="89"/>
      <c r="G281" s="89"/>
      <c r="H281" s="89"/>
      <c r="I281" s="89"/>
      <c r="J281" s="89"/>
      <c r="K281" s="89"/>
      <c r="L281" s="89"/>
      <c r="M281" s="249"/>
      <c r="N281" s="249"/>
      <c r="O281" s="249"/>
      <c r="P281" s="249"/>
      <c r="Q281" s="249"/>
      <c r="R281" s="249"/>
      <c r="S281" s="249"/>
      <c r="T281" s="249"/>
      <c r="U281" s="249"/>
      <c r="V281" s="249"/>
      <c r="W281" s="249"/>
      <c r="X281" s="249"/>
      <c r="Y281" s="220"/>
    </row>
    <row r="282" spans="1:25" s="219" customFormat="1" ht="15" customHeight="1">
      <c r="A282" s="299"/>
      <c r="B282" s="268"/>
      <c r="C282" s="268"/>
      <c r="D282" s="300"/>
      <c r="E282" s="294" t="s">
        <v>791</v>
      </c>
      <c r="F282" s="90"/>
      <c r="G282" s="90">
        <f>H282+I282</f>
        <v>84678.4</v>
      </c>
      <c r="H282" s="90">
        <f aca="true" t="shared" si="136" ref="H282:X282">H283+H284+H285</f>
        <v>84678.4</v>
      </c>
      <c r="I282" s="90">
        <f t="shared" si="136"/>
        <v>0</v>
      </c>
      <c r="J282" s="90">
        <f t="shared" si="136"/>
        <v>98462.9</v>
      </c>
      <c r="K282" s="90">
        <f t="shared" si="136"/>
        <v>98462.9</v>
      </c>
      <c r="L282" s="90">
        <f t="shared" si="136"/>
        <v>0</v>
      </c>
      <c r="M282" s="90">
        <f t="shared" si="136"/>
        <v>111413.7853</v>
      </c>
      <c r="N282" s="90">
        <f t="shared" si="136"/>
        <v>91413.7853</v>
      </c>
      <c r="O282" s="90">
        <f t="shared" si="136"/>
        <v>20000</v>
      </c>
      <c r="P282" s="90"/>
      <c r="Q282" s="90"/>
      <c r="R282" s="90"/>
      <c r="S282" s="90">
        <f>S283+S284+S285</f>
        <v>92327.923153</v>
      </c>
      <c r="T282" s="90">
        <f>T283+T284+T285</f>
        <v>92327.923153</v>
      </c>
      <c r="U282" s="90">
        <f>U283+U284+U285</f>
        <v>0</v>
      </c>
      <c r="V282" s="90">
        <f t="shared" si="136"/>
        <v>93712.842000295</v>
      </c>
      <c r="W282" s="90">
        <f t="shared" si="136"/>
        <v>93712.842000295</v>
      </c>
      <c r="X282" s="90">
        <f t="shared" si="136"/>
        <v>0</v>
      </c>
      <c r="Y282" s="217"/>
    </row>
    <row r="283" spans="1:25" s="247" customFormat="1" ht="20.25" customHeight="1">
      <c r="A283" s="292"/>
      <c r="B283" s="170"/>
      <c r="C283" s="170"/>
      <c r="D283" s="89"/>
      <c r="E283" s="293" t="s">
        <v>529</v>
      </c>
      <c r="F283" s="222" t="s">
        <v>530</v>
      </c>
      <c r="G283" s="178">
        <f>H283+I283</f>
        <v>31979.3</v>
      </c>
      <c r="H283" s="178">
        <v>31979.3</v>
      </c>
      <c r="I283" s="178">
        <v>0</v>
      </c>
      <c r="J283" s="178">
        <f>K283+L283</f>
        <v>31187.9</v>
      </c>
      <c r="K283" s="178">
        <v>31187.9</v>
      </c>
      <c r="L283" s="178">
        <v>0</v>
      </c>
      <c r="M283" s="182">
        <f>N283+O283</f>
        <v>32094.03769230769</v>
      </c>
      <c r="N283" s="182">
        <f>'[4]բյուջե 2022'!$G$28/1000</f>
        <v>32094.03769230769</v>
      </c>
      <c r="O283" s="182">
        <v>0</v>
      </c>
      <c r="P283" s="179"/>
      <c r="Q283" s="179"/>
      <c r="R283" s="179"/>
      <c r="S283" s="182">
        <f>T283+U283</f>
        <v>32896.38863461538</v>
      </c>
      <c r="T283" s="182">
        <f>N283+N283*0.025</f>
        <v>32896.38863461538</v>
      </c>
      <c r="U283" s="182">
        <v>0</v>
      </c>
      <c r="V283" s="182">
        <f>W283+X283</f>
        <v>31329.5</v>
      </c>
      <c r="W283" s="182">
        <f>2!T84</f>
        <v>31329.5</v>
      </c>
      <c r="X283" s="249">
        <v>0</v>
      </c>
      <c r="Y283" s="220"/>
    </row>
    <row r="284" spans="1:25" s="247" customFormat="1" ht="24.75" customHeight="1">
      <c r="A284" s="292"/>
      <c r="B284" s="170"/>
      <c r="C284" s="170"/>
      <c r="D284" s="89"/>
      <c r="E284" s="302" t="s">
        <v>541</v>
      </c>
      <c r="F284" s="107" t="s">
        <v>542</v>
      </c>
      <c r="G284" s="178">
        <f>H284+I284</f>
        <v>52699.1</v>
      </c>
      <c r="H284" s="178">
        <v>52699.1</v>
      </c>
      <c r="I284" s="178">
        <v>0</v>
      </c>
      <c r="J284" s="178">
        <f>K284+L284</f>
        <v>67275</v>
      </c>
      <c r="K284" s="178">
        <v>67275</v>
      </c>
      <c r="L284" s="178">
        <v>0</v>
      </c>
      <c r="M284" s="182">
        <f>N284+O284</f>
        <v>59319.74760769231</v>
      </c>
      <c r="N284" s="182">
        <f>('[4]բյուջե 2022'!$G$25+'[4]բյուջե 2022'!$H$25+'[4]բյուջե 2022'!$I$25)/1000-'[4]բյուջե 2022'!$G$28/1000</f>
        <v>59319.74760769231</v>
      </c>
      <c r="O284" s="182">
        <v>0</v>
      </c>
      <c r="P284" s="179"/>
      <c r="Q284" s="179"/>
      <c r="R284" s="179"/>
      <c r="S284" s="182">
        <f>T284+U284</f>
        <v>59431.534518384615</v>
      </c>
      <c r="T284" s="182">
        <f>4!S66-8!T283</f>
        <v>59431.534518384615</v>
      </c>
      <c r="U284" s="182">
        <v>0</v>
      </c>
      <c r="V284" s="182">
        <f>W284+X284</f>
        <v>62383.342000295</v>
      </c>
      <c r="W284" s="182">
        <f>W280-W283</f>
        <v>62383.342000295</v>
      </c>
      <c r="X284" s="249">
        <v>0</v>
      </c>
      <c r="Y284" s="220"/>
    </row>
    <row r="285" spans="1:25" s="247" customFormat="1" ht="12.75" customHeight="1">
      <c r="A285" s="292"/>
      <c r="B285" s="170"/>
      <c r="C285" s="170"/>
      <c r="D285" s="89"/>
      <c r="E285" s="302" t="s">
        <v>597</v>
      </c>
      <c r="F285" s="107" t="s">
        <v>596</v>
      </c>
      <c r="G285" s="178">
        <f>H285+I285</f>
        <v>0</v>
      </c>
      <c r="H285" s="178">
        <v>0</v>
      </c>
      <c r="I285" s="178">
        <v>0</v>
      </c>
      <c r="J285" s="178">
        <f>K285+L285</f>
        <v>0</v>
      </c>
      <c r="K285" s="178">
        <v>0</v>
      </c>
      <c r="L285" s="178">
        <v>0</v>
      </c>
      <c r="M285" s="182">
        <f>N285+O285</f>
        <v>20000</v>
      </c>
      <c r="N285" s="182">
        <v>0</v>
      </c>
      <c r="O285" s="182">
        <f>ԿԾ!T42+ԿԾ!U42</f>
        <v>20000</v>
      </c>
      <c r="P285" s="179"/>
      <c r="Q285" s="179"/>
      <c r="R285" s="179"/>
      <c r="S285" s="182">
        <f>T285+U285</f>
        <v>0</v>
      </c>
      <c r="T285" s="182">
        <v>0</v>
      </c>
      <c r="U285" s="182">
        <v>0</v>
      </c>
      <c r="V285" s="182">
        <f>W285+X285</f>
        <v>0</v>
      </c>
      <c r="W285" s="182">
        <v>0</v>
      </c>
      <c r="X285" s="182">
        <v>0</v>
      </c>
      <c r="Y285" s="220"/>
    </row>
    <row r="286" spans="1:25" s="219" customFormat="1" ht="21" customHeight="1">
      <c r="A286" s="299"/>
      <c r="B286" s="268"/>
      <c r="C286" s="268"/>
      <c r="D286" s="300"/>
      <c r="E286" s="294" t="s">
        <v>792</v>
      </c>
      <c r="F286" s="90"/>
      <c r="G286" s="90">
        <f aca="true" t="shared" si="137" ref="G286:X286">G287</f>
        <v>0</v>
      </c>
      <c r="H286" s="90">
        <f t="shared" si="137"/>
        <v>0</v>
      </c>
      <c r="I286" s="90">
        <f t="shared" si="137"/>
        <v>0</v>
      </c>
      <c r="J286" s="90">
        <f t="shared" si="137"/>
        <v>0</v>
      </c>
      <c r="K286" s="90">
        <f t="shared" si="137"/>
        <v>0</v>
      </c>
      <c r="L286" s="90">
        <f t="shared" si="137"/>
        <v>0</v>
      </c>
      <c r="M286" s="90">
        <f t="shared" si="137"/>
        <v>0</v>
      </c>
      <c r="N286" s="90">
        <f t="shared" si="137"/>
        <v>0</v>
      </c>
      <c r="O286" s="90">
        <f t="shared" si="137"/>
        <v>0</v>
      </c>
      <c r="P286" s="90"/>
      <c r="Q286" s="90"/>
      <c r="R286" s="90"/>
      <c r="S286" s="90">
        <f t="shared" si="137"/>
        <v>0</v>
      </c>
      <c r="T286" s="90">
        <f t="shared" si="137"/>
        <v>0</v>
      </c>
      <c r="U286" s="90">
        <f t="shared" si="137"/>
        <v>0</v>
      </c>
      <c r="V286" s="90">
        <f t="shared" si="137"/>
        <v>0</v>
      </c>
      <c r="W286" s="90">
        <f t="shared" si="137"/>
        <v>0</v>
      </c>
      <c r="X286" s="90">
        <f t="shared" si="137"/>
        <v>0</v>
      </c>
      <c r="Y286" s="217"/>
    </row>
    <row r="287" spans="1:25" s="247" customFormat="1" ht="12.75" customHeight="1">
      <c r="A287" s="292"/>
      <c r="B287" s="170"/>
      <c r="C287" s="170"/>
      <c r="D287" s="89"/>
      <c r="E287" s="293" t="s">
        <v>466</v>
      </c>
      <c r="F287" s="222" t="s">
        <v>465</v>
      </c>
      <c r="G287" s="178">
        <f>H287+I287</f>
        <v>0</v>
      </c>
      <c r="H287" s="178">
        <v>0</v>
      </c>
      <c r="I287" s="178">
        <v>0</v>
      </c>
      <c r="J287" s="178">
        <f>K287+L287</f>
        <v>0</v>
      </c>
      <c r="K287" s="178">
        <v>0</v>
      </c>
      <c r="L287" s="178">
        <v>0</v>
      </c>
      <c r="M287" s="182">
        <f>N287+O287</f>
        <v>0</v>
      </c>
      <c r="N287" s="182">
        <v>0</v>
      </c>
      <c r="O287" s="182">
        <v>0</v>
      </c>
      <c r="P287" s="179"/>
      <c r="Q287" s="179"/>
      <c r="R287" s="179"/>
      <c r="S287" s="182">
        <f>T287+U287</f>
        <v>0</v>
      </c>
      <c r="T287" s="182">
        <v>0</v>
      </c>
      <c r="U287" s="182">
        <v>0</v>
      </c>
      <c r="V287" s="182">
        <f>W287+X287</f>
        <v>0</v>
      </c>
      <c r="W287" s="182">
        <v>0</v>
      </c>
      <c r="X287" s="182">
        <v>0</v>
      </c>
      <c r="Y287" s="220"/>
    </row>
    <row r="288" spans="1:25" s="219" customFormat="1" ht="53.25" customHeight="1">
      <c r="A288" s="299"/>
      <c r="B288" s="268"/>
      <c r="C288" s="268"/>
      <c r="D288" s="300"/>
      <c r="E288" s="294" t="s">
        <v>793</v>
      </c>
      <c r="F288" s="90"/>
      <c r="G288" s="90">
        <f aca="true" t="shared" si="138" ref="G288:X288">G289</f>
        <v>0</v>
      </c>
      <c r="H288" s="90">
        <f t="shared" si="138"/>
        <v>0</v>
      </c>
      <c r="I288" s="90">
        <f t="shared" si="138"/>
        <v>0</v>
      </c>
      <c r="J288" s="90">
        <f t="shared" si="138"/>
        <v>0</v>
      </c>
      <c r="K288" s="90">
        <f t="shared" si="138"/>
        <v>0</v>
      </c>
      <c r="L288" s="90">
        <f t="shared" si="138"/>
        <v>0</v>
      </c>
      <c r="M288" s="90">
        <f t="shared" si="138"/>
        <v>0</v>
      </c>
      <c r="N288" s="90">
        <f t="shared" si="138"/>
        <v>0</v>
      </c>
      <c r="O288" s="90">
        <f t="shared" si="138"/>
        <v>0</v>
      </c>
      <c r="P288" s="90"/>
      <c r="Q288" s="90"/>
      <c r="R288" s="90"/>
      <c r="S288" s="90">
        <f t="shared" si="138"/>
        <v>0</v>
      </c>
      <c r="T288" s="90">
        <f t="shared" si="138"/>
        <v>0</v>
      </c>
      <c r="U288" s="90">
        <f t="shared" si="138"/>
        <v>0</v>
      </c>
      <c r="V288" s="90">
        <f t="shared" si="138"/>
        <v>0</v>
      </c>
      <c r="W288" s="90">
        <f t="shared" si="138"/>
        <v>0</v>
      </c>
      <c r="X288" s="90">
        <f t="shared" si="138"/>
        <v>0</v>
      </c>
      <c r="Y288" s="217"/>
    </row>
    <row r="289" spans="1:25" s="247" customFormat="1" ht="12.75" customHeight="1">
      <c r="A289" s="292"/>
      <c r="B289" s="170"/>
      <c r="C289" s="170"/>
      <c r="D289" s="89"/>
      <c r="E289" s="293" t="s">
        <v>579</v>
      </c>
      <c r="F289" s="222" t="s">
        <v>580</v>
      </c>
      <c r="G289" s="178">
        <f>H289+I289</f>
        <v>0</v>
      </c>
      <c r="H289" s="178">
        <v>0</v>
      </c>
      <c r="I289" s="178">
        <v>0</v>
      </c>
      <c r="J289" s="178">
        <f>K289+L289</f>
        <v>0</v>
      </c>
      <c r="K289" s="178">
        <v>0</v>
      </c>
      <c r="L289" s="178">
        <v>0</v>
      </c>
      <c r="M289" s="182">
        <f>N289+O289</f>
        <v>0</v>
      </c>
      <c r="N289" s="182">
        <v>0</v>
      </c>
      <c r="O289" s="182">
        <v>0</v>
      </c>
      <c r="P289" s="179"/>
      <c r="Q289" s="179"/>
      <c r="R289" s="179"/>
      <c r="S289" s="182">
        <f>T289+U289</f>
        <v>0</v>
      </c>
      <c r="T289" s="182">
        <v>0</v>
      </c>
      <c r="U289" s="182">
        <v>0</v>
      </c>
      <c r="V289" s="182">
        <f>W289+X289</f>
        <v>0</v>
      </c>
      <c r="W289" s="182">
        <v>0</v>
      </c>
      <c r="X289" s="182">
        <v>0</v>
      </c>
      <c r="Y289" s="220"/>
    </row>
    <row r="290" spans="1:25" s="219" customFormat="1" ht="45" customHeight="1">
      <c r="A290" s="299"/>
      <c r="B290" s="268"/>
      <c r="C290" s="268"/>
      <c r="D290" s="300"/>
      <c r="E290" s="294" t="s">
        <v>794</v>
      </c>
      <c r="F290" s="90"/>
      <c r="G290" s="90">
        <f aca="true" t="shared" si="139" ref="G290:X290">G291</f>
        <v>0</v>
      </c>
      <c r="H290" s="90">
        <f t="shared" si="139"/>
        <v>0</v>
      </c>
      <c r="I290" s="90">
        <f t="shared" si="139"/>
        <v>0</v>
      </c>
      <c r="J290" s="90">
        <f t="shared" si="139"/>
        <v>0</v>
      </c>
      <c r="K290" s="90">
        <f t="shared" si="139"/>
        <v>0</v>
      </c>
      <c r="L290" s="90">
        <f t="shared" si="139"/>
        <v>0</v>
      </c>
      <c r="M290" s="90">
        <f t="shared" si="139"/>
        <v>0</v>
      </c>
      <c r="N290" s="90">
        <f t="shared" si="139"/>
        <v>0</v>
      </c>
      <c r="O290" s="90">
        <f t="shared" si="139"/>
        <v>0</v>
      </c>
      <c r="P290" s="90"/>
      <c r="Q290" s="90"/>
      <c r="R290" s="90"/>
      <c r="S290" s="90">
        <f t="shared" si="139"/>
        <v>0</v>
      </c>
      <c r="T290" s="90">
        <f t="shared" si="139"/>
        <v>0</v>
      </c>
      <c r="U290" s="90">
        <f t="shared" si="139"/>
        <v>0</v>
      </c>
      <c r="V290" s="90">
        <f t="shared" si="139"/>
        <v>0</v>
      </c>
      <c r="W290" s="90">
        <f t="shared" si="139"/>
        <v>0</v>
      </c>
      <c r="X290" s="90">
        <f t="shared" si="139"/>
        <v>0</v>
      </c>
      <c r="Y290" s="217"/>
    </row>
    <row r="291" spans="1:25" s="247" customFormat="1" ht="12.75" customHeight="1">
      <c r="A291" s="292"/>
      <c r="B291" s="170"/>
      <c r="C291" s="170"/>
      <c r="D291" s="89"/>
      <c r="E291" s="293" t="s">
        <v>579</v>
      </c>
      <c r="F291" s="222" t="s">
        <v>580</v>
      </c>
      <c r="G291" s="178">
        <f>H291+I291</f>
        <v>0</v>
      </c>
      <c r="H291" s="178">
        <v>0</v>
      </c>
      <c r="I291" s="178">
        <v>0</v>
      </c>
      <c r="J291" s="178">
        <f>K291+L291</f>
        <v>0</v>
      </c>
      <c r="K291" s="178">
        <v>0</v>
      </c>
      <c r="L291" s="178">
        <v>0</v>
      </c>
      <c r="M291" s="182">
        <f>N291+O291</f>
        <v>0</v>
      </c>
      <c r="N291" s="182">
        <v>0</v>
      </c>
      <c r="O291" s="182">
        <v>0</v>
      </c>
      <c r="P291" s="179"/>
      <c r="Q291" s="179"/>
      <c r="R291" s="179"/>
      <c r="S291" s="182">
        <f>T291+U291</f>
        <v>0</v>
      </c>
      <c r="T291" s="182">
        <v>0</v>
      </c>
      <c r="U291" s="182">
        <v>0</v>
      </c>
      <c r="V291" s="182">
        <f>W291+X291</f>
        <v>0</v>
      </c>
      <c r="W291" s="182">
        <v>0</v>
      </c>
      <c r="X291" s="182">
        <v>0</v>
      </c>
      <c r="Y291" s="220"/>
    </row>
    <row r="292" spans="1:25" s="219" customFormat="1" ht="57.75" customHeight="1">
      <c r="A292" s="299"/>
      <c r="B292" s="268"/>
      <c r="C292" s="268"/>
      <c r="D292" s="300"/>
      <c r="E292" s="294" t="s">
        <v>795</v>
      </c>
      <c r="F292" s="90"/>
      <c r="G292" s="90">
        <f aca="true" t="shared" si="140" ref="G292:X292">G293</f>
        <v>0</v>
      </c>
      <c r="H292" s="90">
        <f t="shared" si="140"/>
        <v>0</v>
      </c>
      <c r="I292" s="90">
        <f t="shared" si="140"/>
        <v>0</v>
      </c>
      <c r="J292" s="90">
        <f t="shared" si="140"/>
        <v>0</v>
      </c>
      <c r="K292" s="90">
        <f t="shared" si="140"/>
        <v>0</v>
      </c>
      <c r="L292" s="90">
        <f t="shared" si="140"/>
        <v>0</v>
      </c>
      <c r="M292" s="90">
        <f t="shared" si="140"/>
        <v>0</v>
      </c>
      <c r="N292" s="90">
        <f t="shared" si="140"/>
        <v>0</v>
      </c>
      <c r="O292" s="90">
        <f t="shared" si="140"/>
        <v>0</v>
      </c>
      <c r="P292" s="90"/>
      <c r="Q292" s="90"/>
      <c r="R292" s="90"/>
      <c r="S292" s="90">
        <f t="shared" si="140"/>
        <v>0</v>
      </c>
      <c r="T292" s="90">
        <f t="shared" si="140"/>
        <v>0</v>
      </c>
      <c r="U292" s="90">
        <f t="shared" si="140"/>
        <v>0</v>
      </c>
      <c r="V292" s="90">
        <f t="shared" si="140"/>
        <v>0</v>
      </c>
      <c r="W292" s="90">
        <f t="shared" si="140"/>
        <v>0</v>
      </c>
      <c r="X292" s="90">
        <f t="shared" si="140"/>
        <v>0</v>
      </c>
      <c r="Y292" s="217"/>
    </row>
    <row r="293" spans="1:25" s="247" customFormat="1" ht="12.75" customHeight="1">
      <c r="A293" s="292"/>
      <c r="B293" s="170"/>
      <c r="C293" s="170"/>
      <c r="D293" s="89"/>
      <c r="E293" s="293" t="s">
        <v>579</v>
      </c>
      <c r="F293" s="222" t="s">
        <v>580</v>
      </c>
      <c r="G293" s="178">
        <f>H293+I293</f>
        <v>0</v>
      </c>
      <c r="H293" s="178">
        <v>0</v>
      </c>
      <c r="I293" s="178">
        <v>0</v>
      </c>
      <c r="J293" s="178">
        <f>K293+L293</f>
        <v>0</v>
      </c>
      <c r="K293" s="178">
        <v>0</v>
      </c>
      <c r="L293" s="178">
        <v>0</v>
      </c>
      <c r="M293" s="182">
        <f>N293+O293</f>
        <v>0</v>
      </c>
      <c r="N293" s="182">
        <v>0</v>
      </c>
      <c r="O293" s="182">
        <v>0</v>
      </c>
      <c r="P293" s="179"/>
      <c r="Q293" s="179"/>
      <c r="R293" s="179"/>
      <c r="S293" s="182">
        <f>T293+U293</f>
        <v>0</v>
      </c>
      <c r="T293" s="182">
        <v>0</v>
      </c>
      <c r="U293" s="182">
        <v>0</v>
      </c>
      <c r="V293" s="182">
        <f>W293+X293</f>
        <v>0</v>
      </c>
      <c r="W293" s="182">
        <v>0</v>
      </c>
      <c r="X293" s="182">
        <v>0</v>
      </c>
      <c r="Y293" s="220"/>
    </row>
    <row r="294" spans="1:25" s="219" customFormat="1" ht="59.25" customHeight="1">
      <c r="A294" s="299"/>
      <c r="B294" s="268"/>
      <c r="C294" s="268"/>
      <c r="D294" s="300"/>
      <c r="E294" s="294" t="s">
        <v>796</v>
      </c>
      <c r="F294" s="90"/>
      <c r="G294" s="90">
        <f aca="true" t="shared" si="141" ref="G294:X294">G295</f>
        <v>0</v>
      </c>
      <c r="H294" s="90">
        <f t="shared" si="141"/>
        <v>0</v>
      </c>
      <c r="I294" s="90">
        <f t="shared" si="141"/>
        <v>0</v>
      </c>
      <c r="J294" s="90">
        <f t="shared" si="141"/>
        <v>0</v>
      </c>
      <c r="K294" s="90">
        <f t="shared" si="141"/>
        <v>0</v>
      </c>
      <c r="L294" s="90">
        <f t="shared" si="141"/>
        <v>0</v>
      </c>
      <c r="M294" s="90">
        <f t="shared" si="141"/>
        <v>0</v>
      </c>
      <c r="N294" s="90">
        <f t="shared" si="141"/>
        <v>0</v>
      </c>
      <c r="O294" s="90">
        <f t="shared" si="141"/>
        <v>0</v>
      </c>
      <c r="P294" s="90"/>
      <c r="Q294" s="90"/>
      <c r="R294" s="90"/>
      <c r="S294" s="90">
        <f t="shared" si="141"/>
        <v>0</v>
      </c>
      <c r="T294" s="90">
        <f t="shared" si="141"/>
        <v>0</v>
      </c>
      <c r="U294" s="90">
        <f t="shared" si="141"/>
        <v>0</v>
      </c>
      <c r="V294" s="90">
        <f t="shared" si="141"/>
        <v>0</v>
      </c>
      <c r="W294" s="90">
        <f t="shared" si="141"/>
        <v>0</v>
      </c>
      <c r="X294" s="90">
        <f t="shared" si="141"/>
        <v>0</v>
      </c>
      <c r="Y294" s="217"/>
    </row>
    <row r="295" spans="1:25" s="247" customFormat="1" ht="12.75" customHeight="1">
      <c r="A295" s="292"/>
      <c r="B295" s="170"/>
      <c r="C295" s="170"/>
      <c r="D295" s="89"/>
      <c r="E295" s="293" t="s">
        <v>579</v>
      </c>
      <c r="F295" s="222" t="s">
        <v>580</v>
      </c>
      <c r="G295" s="178">
        <f>H295+I295</f>
        <v>0</v>
      </c>
      <c r="H295" s="178">
        <v>0</v>
      </c>
      <c r="I295" s="178">
        <v>0</v>
      </c>
      <c r="J295" s="178">
        <f>K295+L295</f>
        <v>0</v>
      </c>
      <c r="K295" s="178">
        <v>0</v>
      </c>
      <c r="L295" s="178">
        <v>0</v>
      </c>
      <c r="M295" s="182">
        <f>N295+O295</f>
        <v>0</v>
      </c>
      <c r="N295" s="182">
        <v>0</v>
      </c>
      <c r="O295" s="182">
        <v>0</v>
      </c>
      <c r="P295" s="179"/>
      <c r="Q295" s="179"/>
      <c r="R295" s="179"/>
      <c r="S295" s="182">
        <f>T295+U295</f>
        <v>0</v>
      </c>
      <c r="T295" s="182">
        <v>0</v>
      </c>
      <c r="U295" s="182">
        <v>0</v>
      </c>
      <c r="V295" s="182">
        <f>W295+X295</f>
        <v>0</v>
      </c>
      <c r="W295" s="182">
        <v>0</v>
      </c>
      <c r="X295" s="182">
        <v>0</v>
      </c>
      <c r="Y295" s="220"/>
    </row>
    <row r="296" spans="1:25" s="296" customFormat="1" ht="21" customHeight="1">
      <c r="A296" s="322" t="s">
        <v>338</v>
      </c>
      <c r="B296" s="323" t="s">
        <v>333</v>
      </c>
      <c r="C296" s="323" t="s">
        <v>295</v>
      </c>
      <c r="D296" s="90" t="s">
        <v>268</v>
      </c>
      <c r="E296" s="294" t="s">
        <v>339</v>
      </c>
      <c r="F296" s="90"/>
      <c r="G296" s="90">
        <f>G298</f>
        <v>0</v>
      </c>
      <c r="H296" s="90">
        <f aca="true" t="shared" si="142" ref="H296:X296">H298</f>
        <v>0</v>
      </c>
      <c r="I296" s="90">
        <f t="shared" si="142"/>
        <v>0</v>
      </c>
      <c r="J296" s="90">
        <f t="shared" si="142"/>
        <v>0</v>
      </c>
      <c r="K296" s="90">
        <f t="shared" si="142"/>
        <v>0</v>
      </c>
      <c r="L296" s="90">
        <f t="shared" si="142"/>
        <v>0</v>
      </c>
      <c r="M296" s="90">
        <f t="shared" si="142"/>
        <v>0</v>
      </c>
      <c r="N296" s="90">
        <f t="shared" si="142"/>
        <v>0</v>
      </c>
      <c r="O296" s="90">
        <f t="shared" si="142"/>
        <v>0</v>
      </c>
      <c r="P296" s="90"/>
      <c r="Q296" s="90"/>
      <c r="R296" s="90"/>
      <c r="S296" s="90">
        <f>S298</f>
        <v>0</v>
      </c>
      <c r="T296" s="90">
        <f>T298</f>
        <v>0</v>
      </c>
      <c r="U296" s="90">
        <f>U298</f>
        <v>0</v>
      </c>
      <c r="V296" s="90">
        <f t="shared" si="142"/>
        <v>0</v>
      </c>
      <c r="W296" s="90">
        <f t="shared" si="142"/>
        <v>0</v>
      </c>
      <c r="X296" s="90">
        <f t="shared" si="142"/>
        <v>0</v>
      </c>
      <c r="Y296" s="295"/>
    </row>
    <row r="297" spans="1:25" s="247" customFormat="1" ht="12.75" customHeight="1">
      <c r="A297" s="292"/>
      <c r="B297" s="170"/>
      <c r="C297" s="170"/>
      <c r="D297" s="89"/>
      <c r="E297" s="293" t="s">
        <v>273</v>
      </c>
      <c r="F297" s="89"/>
      <c r="G297" s="89"/>
      <c r="H297" s="89"/>
      <c r="I297" s="89"/>
      <c r="J297" s="89"/>
      <c r="K297" s="89"/>
      <c r="L297" s="89"/>
      <c r="M297" s="249"/>
      <c r="N297" s="249"/>
      <c r="O297" s="249"/>
      <c r="P297" s="249"/>
      <c r="Q297" s="249"/>
      <c r="R297" s="249"/>
      <c r="S297" s="249"/>
      <c r="T297" s="249"/>
      <c r="U297" s="249"/>
      <c r="V297" s="249"/>
      <c r="W297" s="249"/>
      <c r="X297" s="249"/>
      <c r="Y297" s="220"/>
    </row>
    <row r="298" spans="1:25" s="247" customFormat="1" ht="12.75" customHeight="1">
      <c r="A298" s="221" t="s">
        <v>340</v>
      </c>
      <c r="B298" s="222" t="s">
        <v>333</v>
      </c>
      <c r="C298" s="222" t="s">
        <v>295</v>
      </c>
      <c r="D298" s="222" t="s">
        <v>271</v>
      </c>
      <c r="E298" s="293" t="s">
        <v>339</v>
      </c>
      <c r="F298" s="89"/>
      <c r="G298" s="92">
        <f aca="true" t="shared" si="143" ref="G298:L298">G300</f>
        <v>0</v>
      </c>
      <c r="H298" s="92">
        <f t="shared" si="143"/>
        <v>0</v>
      </c>
      <c r="I298" s="92">
        <f t="shared" si="143"/>
        <v>0</v>
      </c>
      <c r="J298" s="92">
        <f t="shared" si="143"/>
        <v>0</v>
      </c>
      <c r="K298" s="92">
        <f t="shared" si="143"/>
        <v>0</v>
      </c>
      <c r="L298" s="92">
        <f t="shared" si="143"/>
        <v>0</v>
      </c>
      <c r="M298" s="182">
        <f>N298+O298</f>
        <v>0</v>
      </c>
      <c r="N298" s="182">
        <v>0</v>
      </c>
      <c r="O298" s="182">
        <v>0</v>
      </c>
      <c r="P298" s="179"/>
      <c r="Q298" s="179"/>
      <c r="R298" s="179"/>
      <c r="S298" s="182">
        <f>T298+U298</f>
        <v>0</v>
      </c>
      <c r="T298" s="182">
        <v>0</v>
      </c>
      <c r="U298" s="182">
        <v>0</v>
      </c>
      <c r="V298" s="182">
        <f>W298+X298</f>
        <v>0</v>
      </c>
      <c r="W298" s="182">
        <v>0</v>
      </c>
      <c r="X298" s="182">
        <v>0</v>
      </c>
      <c r="Y298" s="220"/>
    </row>
    <row r="299" spans="1:25" s="247" customFormat="1" ht="12.75" customHeight="1">
      <c r="A299" s="292"/>
      <c r="B299" s="170"/>
      <c r="C299" s="170"/>
      <c r="D299" s="89"/>
      <c r="E299" s="293" t="s">
        <v>77</v>
      </c>
      <c r="F299" s="89"/>
      <c r="G299" s="89"/>
      <c r="H299" s="89"/>
      <c r="I299" s="89"/>
      <c r="J299" s="89"/>
      <c r="K299" s="89"/>
      <c r="L299" s="89"/>
      <c r="M299" s="249"/>
      <c r="N299" s="249"/>
      <c r="O299" s="249"/>
      <c r="P299" s="249"/>
      <c r="Q299" s="249"/>
      <c r="R299" s="249"/>
      <c r="S299" s="249"/>
      <c r="T299" s="249"/>
      <c r="U299" s="249"/>
      <c r="V299" s="249"/>
      <c r="W299" s="249"/>
      <c r="X299" s="249"/>
      <c r="Y299" s="220"/>
    </row>
    <row r="300" spans="1:25" s="219" customFormat="1" ht="22.5" customHeight="1">
      <c r="A300" s="299"/>
      <c r="B300" s="268"/>
      <c r="C300" s="268"/>
      <c r="D300" s="300"/>
      <c r="E300" s="294" t="s">
        <v>797</v>
      </c>
      <c r="F300" s="90"/>
      <c r="G300" s="90">
        <f aca="true" t="shared" si="144" ref="G300:X300">G301+G302</f>
        <v>0</v>
      </c>
      <c r="H300" s="90">
        <f t="shared" si="144"/>
        <v>0</v>
      </c>
      <c r="I300" s="90">
        <f t="shared" si="144"/>
        <v>0</v>
      </c>
      <c r="J300" s="90">
        <f t="shared" si="144"/>
        <v>0</v>
      </c>
      <c r="K300" s="90">
        <f t="shared" si="144"/>
        <v>0</v>
      </c>
      <c r="L300" s="90">
        <f t="shared" si="144"/>
        <v>0</v>
      </c>
      <c r="M300" s="90">
        <f t="shared" si="144"/>
        <v>0</v>
      </c>
      <c r="N300" s="90">
        <f t="shared" si="144"/>
        <v>0</v>
      </c>
      <c r="O300" s="90">
        <f t="shared" si="144"/>
        <v>0</v>
      </c>
      <c r="P300" s="90"/>
      <c r="Q300" s="90"/>
      <c r="R300" s="90"/>
      <c r="S300" s="90">
        <f>S301+S302</f>
        <v>0</v>
      </c>
      <c r="T300" s="90">
        <f>T301+T302</f>
        <v>0</v>
      </c>
      <c r="U300" s="90">
        <f>U301+U302</f>
        <v>0</v>
      </c>
      <c r="V300" s="90">
        <f t="shared" si="144"/>
        <v>0</v>
      </c>
      <c r="W300" s="90">
        <f t="shared" si="144"/>
        <v>0</v>
      </c>
      <c r="X300" s="90">
        <f t="shared" si="144"/>
        <v>0</v>
      </c>
      <c r="Y300" s="217"/>
    </row>
    <row r="301" spans="1:25" s="247" customFormat="1" ht="12.75" customHeight="1">
      <c r="A301" s="292"/>
      <c r="B301" s="170"/>
      <c r="C301" s="170"/>
      <c r="D301" s="89"/>
      <c r="E301" s="293" t="s">
        <v>595</v>
      </c>
      <c r="F301" s="222" t="s">
        <v>594</v>
      </c>
      <c r="G301" s="178">
        <f>H301+I301</f>
        <v>0</v>
      </c>
      <c r="H301" s="178">
        <v>0</v>
      </c>
      <c r="I301" s="178">
        <v>0</v>
      </c>
      <c r="J301" s="178">
        <f>K301+L301</f>
        <v>0</v>
      </c>
      <c r="K301" s="178">
        <v>0</v>
      </c>
      <c r="L301" s="178">
        <v>0</v>
      </c>
      <c r="M301" s="182">
        <f>N301+O301</f>
        <v>0</v>
      </c>
      <c r="N301" s="182">
        <v>0</v>
      </c>
      <c r="O301" s="182">
        <v>0</v>
      </c>
      <c r="P301" s="179"/>
      <c r="Q301" s="179"/>
      <c r="R301" s="179"/>
      <c r="S301" s="182">
        <f>T301+U301</f>
        <v>0</v>
      </c>
      <c r="T301" s="182">
        <v>0</v>
      </c>
      <c r="U301" s="182">
        <v>0</v>
      </c>
      <c r="V301" s="182">
        <f>W301+X301</f>
        <v>0</v>
      </c>
      <c r="W301" s="182">
        <v>0</v>
      </c>
      <c r="X301" s="182">
        <v>0</v>
      </c>
      <c r="Y301" s="220"/>
    </row>
    <row r="302" spans="1:25" s="247" customFormat="1" ht="12.75" customHeight="1">
      <c r="A302" s="292"/>
      <c r="B302" s="170"/>
      <c r="C302" s="170"/>
      <c r="D302" s="89"/>
      <c r="E302" s="293" t="s">
        <v>597</v>
      </c>
      <c r="F302" s="222" t="s">
        <v>596</v>
      </c>
      <c r="G302" s="178">
        <f>H302+I302</f>
        <v>0</v>
      </c>
      <c r="H302" s="178">
        <v>0</v>
      </c>
      <c r="I302" s="178">
        <v>0</v>
      </c>
      <c r="J302" s="178">
        <f>K302+L302</f>
        <v>0</v>
      </c>
      <c r="K302" s="178">
        <v>0</v>
      </c>
      <c r="L302" s="178">
        <v>0</v>
      </c>
      <c r="M302" s="182">
        <f>N302+O302</f>
        <v>0</v>
      </c>
      <c r="N302" s="182">
        <v>0</v>
      </c>
      <c r="O302" s="182">
        <v>0</v>
      </c>
      <c r="P302" s="179"/>
      <c r="Q302" s="179"/>
      <c r="R302" s="179"/>
      <c r="S302" s="182">
        <f>T302+U302</f>
        <v>0</v>
      </c>
      <c r="T302" s="182">
        <v>0</v>
      </c>
      <c r="U302" s="182">
        <v>0</v>
      </c>
      <c r="V302" s="182">
        <f>W302+X302</f>
        <v>0</v>
      </c>
      <c r="W302" s="182">
        <v>0</v>
      </c>
      <c r="X302" s="182">
        <v>0</v>
      </c>
      <c r="Y302" s="220"/>
    </row>
    <row r="303" spans="1:25" s="296" customFormat="1" ht="23.25" customHeight="1">
      <c r="A303" s="322" t="s">
        <v>341</v>
      </c>
      <c r="B303" s="323" t="s">
        <v>333</v>
      </c>
      <c r="C303" s="323" t="s">
        <v>277</v>
      </c>
      <c r="D303" s="90" t="s">
        <v>268</v>
      </c>
      <c r="E303" s="294" t="s">
        <v>342</v>
      </c>
      <c r="F303" s="90"/>
      <c r="G303" s="90">
        <f>G305</f>
        <v>0</v>
      </c>
      <c r="H303" s="90">
        <f aca="true" t="shared" si="145" ref="H303:X303">H305</f>
        <v>0</v>
      </c>
      <c r="I303" s="90">
        <f t="shared" si="145"/>
        <v>0</v>
      </c>
      <c r="J303" s="90">
        <f t="shared" si="145"/>
        <v>0</v>
      </c>
      <c r="K303" s="90">
        <f t="shared" si="145"/>
        <v>0</v>
      </c>
      <c r="L303" s="90">
        <f t="shared" si="145"/>
        <v>0</v>
      </c>
      <c r="M303" s="90">
        <f t="shared" si="145"/>
        <v>0</v>
      </c>
      <c r="N303" s="90">
        <f t="shared" si="145"/>
        <v>0</v>
      </c>
      <c r="O303" s="90">
        <f t="shared" si="145"/>
        <v>0</v>
      </c>
      <c r="P303" s="90"/>
      <c r="Q303" s="90"/>
      <c r="R303" s="90"/>
      <c r="S303" s="90">
        <f>S305</f>
        <v>0</v>
      </c>
      <c r="T303" s="90">
        <f>T305</f>
        <v>0</v>
      </c>
      <c r="U303" s="90">
        <f>U305</f>
        <v>0</v>
      </c>
      <c r="V303" s="90">
        <f t="shared" si="145"/>
        <v>0</v>
      </c>
      <c r="W303" s="90">
        <f t="shared" si="145"/>
        <v>0</v>
      </c>
      <c r="X303" s="90">
        <f t="shared" si="145"/>
        <v>0</v>
      </c>
      <c r="Y303" s="295"/>
    </row>
    <row r="304" spans="1:25" s="247" customFormat="1" ht="12.75" customHeight="1">
      <c r="A304" s="292"/>
      <c r="B304" s="170"/>
      <c r="C304" s="170"/>
      <c r="D304" s="89"/>
      <c r="E304" s="293" t="s">
        <v>273</v>
      </c>
      <c r="F304" s="89"/>
      <c r="G304" s="89"/>
      <c r="H304" s="89"/>
      <c r="I304" s="89"/>
      <c r="J304" s="89"/>
      <c r="K304" s="89"/>
      <c r="L304" s="89"/>
      <c r="M304" s="249"/>
      <c r="N304" s="249"/>
      <c r="O304" s="249"/>
      <c r="P304" s="249"/>
      <c r="Q304" s="249"/>
      <c r="R304" s="249"/>
      <c r="S304" s="249"/>
      <c r="T304" s="249"/>
      <c r="U304" s="249"/>
      <c r="V304" s="249"/>
      <c r="W304" s="249"/>
      <c r="X304" s="249"/>
      <c r="Y304" s="220"/>
    </row>
    <row r="305" spans="1:25" s="247" customFormat="1" ht="12.75" customHeight="1">
      <c r="A305" s="221" t="s">
        <v>343</v>
      </c>
      <c r="B305" s="222" t="s">
        <v>333</v>
      </c>
      <c r="C305" s="222" t="s">
        <v>277</v>
      </c>
      <c r="D305" s="222" t="s">
        <v>271</v>
      </c>
      <c r="E305" s="293" t="s">
        <v>344</v>
      </c>
      <c r="F305" s="89"/>
      <c r="G305" s="178">
        <f>H305+I305</f>
        <v>0</v>
      </c>
      <c r="H305" s="178">
        <v>0</v>
      </c>
      <c r="I305" s="178">
        <v>0</v>
      </c>
      <c r="J305" s="178">
        <f>K305+L305</f>
        <v>0</v>
      </c>
      <c r="K305" s="178">
        <v>0</v>
      </c>
      <c r="L305" s="178">
        <v>0</v>
      </c>
      <c r="M305" s="182">
        <f>N305+O305</f>
        <v>0</v>
      </c>
      <c r="N305" s="182">
        <v>0</v>
      </c>
      <c r="O305" s="182">
        <v>0</v>
      </c>
      <c r="P305" s="179"/>
      <c r="Q305" s="179"/>
      <c r="R305" s="179"/>
      <c r="S305" s="182">
        <f>T305+U305</f>
        <v>0</v>
      </c>
      <c r="T305" s="182">
        <v>0</v>
      </c>
      <c r="U305" s="182">
        <v>0</v>
      </c>
      <c r="V305" s="182">
        <f>W305+X305</f>
        <v>0</v>
      </c>
      <c r="W305" s="182">
        <v>0</v>
      </c>
      <c r="X305" s="182">
        <v>0</v>
      </c>
      <c r="Y305" s="220"/>
    </row>
    <row r="306" spans="1:25" s="247" customFormat="1" ht="12.75" customHeight="1">
      <c r="A306" s="292"/>
      <c r="B306" s="170"/>
      <c r="C306" s="170"/>
      <c r="D306" s="89"/>
      <c r="E306" s="293" t="s">
        <v>77</v>
      </c>
      <c r="F306" s="89"/>
      <c r="G306" s="89"/>
      <c r="H306" s="89"/>
      <c r="I306" s="89"/>
      <c r="J306" s="89"/>
      <c r="K306" s="89"/>
      <c r="L306" s="89"/>
      <c r="M306" s="249"/>
      <c r="N306" s="249"/>
      <c r="O306" s="249"/>
      <c r="P306" s="249"/>
      <c r="Q306" s="249"/>
      <c r="R306" s="249"/>
      <c r="S306" s="249"/>
      <c r="T306" s="249"/>
      <c r="U306" s="249"/>
      <c r="V306" s="249"/>
      <c r="W306" s="249"/>
      <c r="X306" s="249"/>
      <c r="Y306" s="220"/>
    </row>
    <row r="307" spans="1:25" s="219" customFormat="1" ht="21" customHeight="1">
      <c r="A307" s="299"/>
      <c r="B307" s="268"/>
      <c r="C307" s="268"/>
      <c r="D307" s="300"/>
      <c r="E307" s="294" t="s">
        <v>798</v>
      </c>
      <c r="F307" s="90"/>
      <c r="G307" s="90">
        <f aca="true" t="shared" si="146" ref="G307:X307">G308</f>
        <v>0</v>
      </c>
      <c r="H307" s="90">
        <f t="shared" si="146"/>
        <v>0</v>
      </c>
      <c r="I307" s="90">
        <f t="shared" si="146"/>
        <v>0</v>
      </c>
      <c r="J307" s="90">
        <f t="shared" si="146"/>
        <v>0</v>
      </c>
      <c r="K307" s="90">
        <f t="shared" si="146"/>
        <v>0</v>
      </c>
      <c r="L307" s="90">
        <f t="shared" si="146"/>
        <v>0</v>
      </c>
      <c r="M307" s="90">
        <f t="shared" si="146"/>
        <v>0</v>
      </c>
      <c r="N307" s="90">
        <f t="shared" si="146"/>
        <v>0</v>
      </c>
      <c r="O307" s="90">
        <f t="shared" si="146"/>
        <v>0</v>
      </c>
      <c r="P307" s="90"/>
      <c r="Q307" s="90"/>
      <c r="R307" s="90"/>
      <c r="S307" s="90">
        <f t="shared" si="146"/>
        <v>0</v>
      </c>
      <c r="T307" s="90">
        <f t="shared" si="146"/>
        <v>0</v>
      </c>
      <c r="U307" s="90">
        <f t="shared" si="146"/>
        <v>0</v>
      </c>
      <c r="V307" s="90">
        <f t="shared" si="146"/>
        <v>0</v>
      </c>
      <c r="W307" s="90">
        <f t="shared" si="146"/>
        <v>0</v>
      </c>
      <c r="X307" s="90">
        <f t="shared" si="146"/>
        <v>0</v>
      </c>
      <c r="Y307" s="217"/>
    </row>
    <row r="308" spans="1:25" s="247" customFormat="1" ht="12.75" customHeight="1">
      <c r="A308" s="292"/>
      <c r="B308" s="170"/>
      <c r="C308" s="170"/>
      <c r="D308" s="89"/>
      <c r="E308" s="293" t="s">
        <v>466</v>
      </c>
      <c r="F308" s="222" t="s">
        <v>465</v>
      </c>
      <c r="G308" s="178">
        <f>H308+I308</f>
        <v>0</v>
      </c>
      <c r="H308" s="178">
        <v>0</v>
      </c>
      <c r="I308" s="178">
        <v>0</v>
      </c>
      <c r="J308" s="178">
        <f>K308+L308</f>
        <v>0</v>
      </c>
      <c r="K308" s="178">
        <v>0</v>
      </c>
      <c r="L308" s="178">
        <v>0</v>
      </c>
      <c r="M308" s="182">
        <f>N308+O308</f>
        <v>0</v>
      </c>
      <c r="N308" s="182">
        <v>0</v>
      </c>
      <c r="O308" s="182">
        <v>0</v>
      </c>
      <c r="P308" s="179"/>
      <c r="Q308" s="179"/>
      <c r="R308" s="179"/>
      <c r="S308" s="182">
        <f>T308+U308</f>
        <v>0</v>
      </c>
      <c r="T308" s="182">
        <v>0</v>
      </c>
      <c r="U308" s="182">
        <v>0</v>
      </c>
      <c r="V308" s="182">
        <f>W308+X308</f>
        <v>0</v>
      </c>
      <c r="W308" s="182">
        <v>0</v>
      </c>
      <c r="X308" s="182">
        <v>0</v>
      </c>
      <c r="Y308" s="220"/>
    </row>
    <row r="309" spans="1:25" s="296" customFormat="1" ht="26.25" customHeight="1">
      <c r="A309" s="322" t="s">
        <v>345</v>
      </c>
      <c r="B309" s="323" t="s">
        <v>333</v>
      </c>
      <c r="C309" s="323" t="s">
        <v>288</v>
      </c>
      <c r="D309" s="90" t="s">
        <v>268</v>
      </c>
      <c r="E309" s="294" t="s">
        <v>346</v>
      </c>
      <c r="F309" s="90"/>
      <c r="G309" s="90">
        <f>G311</f>
        <v>5536.9</v>
      </c>
      <c r="H309" s="90">
        <f aca="true" t="shared" si="147" ref="H309:X309">H311</f>
        <v>5536.9</v>
      </c>
      <c r="I309" s="90">
        <f t="shared" si="147"/>
        <v>0</v>
      </c>
      <c r="J309" s="90">
        <f t="shared" si="147"/>
        <v>10159.4</v>
      </c>
      <c r="K309" s="90">
        <f t="shared" si="147"/>
        <v>10159.4</v>
      </c>
      <c r="L309" s="90">
        <f t="shared" si="147"/>
        <v>0</v>
      </c>
      <c r="M309" s="90">
        <f t="shared" si="147"/>
        <v>15206.54626</v>
      </c>
      <c r="N309" s="90">
        <f t="shared" si="147"/>
        <v>15206.54626</v>
      </c>
      <c r="O309" s="90">
        <f t="shared" si="147"/>
        <v>0</v>
      </c>
      <c r="P309" s="90"/>
      <c r="Q309" s="90"/>
      <c r="R309" s="90"/>
      <c r="S309" s="90">
        <f>S311</f>
        <v>0</v>
      </c>
      <c r="T309" s="90">
        <f>T311</f>
        <v>0</v>
      </c>
      <c r="U309" s="90">
        <f>U311</f>
        <v>0</v>
      </c>
      <c r="V309" s="90">
        <f t="shared" si="147"/>
        <v>0</v>
      </c>
      <c r="W309" s="90">
        <f t="shared" si="147"/>
        <v>0</v>
      </c>
      <c r="X309" s="90">
        <f t="shared" si="147"/>
        <v>0</v>
      </c>
      <c r="Y309" s="295"/>
    </row>
    <row r="310" spans="1:25" s="247" customFormat="1" ht="12.75" customHeight="1">
      <c r="A310" s="292"/>
      <c r="B310" s="170"/>
      <c r="C310" s="170"/>
      <c r="D310" s="89"/>
      <c r="E310" s="293" t="s">
        <v>273</v>
      </c>
      <c r="F310" s="89"/>
      <c r="G310" s="89"/>
      <c r="H310" s="89"/>
      <c r="I310" s="89"/>
      <c r="J310" s="89"/>
      <c r="K310" s="89"/>
      <c r="L310" s="89"/>
      <c r="M310" s="249"/>
      <c r="N310" s="249"/>
      <c r="O310" s="249"/>
      <c r="P310" s="249"/>
      <c r="Q310" s="249"/>
      <c r="R310" s="249"/>
      <c r="S310" s="249"/>
      <c r="T310" s="249"/>
      <c r="U310" s="249"/>
      <c r="V310" s="249"/>
      <c r="W310" s="249"/>
      <c r="X310" s="249"/>
      <c r="Y310" s="220"/>
    </row>
    <row r="311" spans="1:25" s="247" customFormat="1" ht="12.75" customHeight="1">
      <c r="A311" s="221" t="s">
        <v>347</v>
      </c>
      <c r="B311" s="222" t="s">
        <v>333</v>
      </c>
      <c r="C311" s="222" t="s">
        <v>288</v>
      </c>
      <c r="D311" s="222" t="s">
        <v>271</v>
      </c>
      <c r="E311" s="293" t="s">
        <v>346</v>
      </c>
      <c r="F311" s="89"/>
      <c r="G311" s="89">
        <f aca="true" t="shared" si="148" ref="G311:N311">G313+G316+G318+G321+G323</f>
        <v>5536.9</v>
      </c>
      <c r="H311" s="89">
        <f t="shared" si="148"/>
        <v>5536.9</v>
      </c>
      <c r="I311" s="89">
        <f t="shared" si="148"/>
        <v>0</v>
      </c>
      <c r="J311" s="89">
        <f t="shared" si="148"/>
        <v>10159.4</v>
      </c>
      <c r="K311" s="89">
        <f t="shared" si="148"/>
        <v>10159.4</v>
      </c>
      <c r="L311" s="89">
        <f t="shared" si="148"/>
        <v>0</v>
      </c>
      <c r="M311" s="89">
        <f t="shared" si="148"/>
        <v>15206.54626</v>
      </c>
      <c r="N311" s="89">
        <f t="shared" si="148"/>
        <v>15206.54626</v>
      </c>
      <c r="O311" s="182">
        <v>0</v>
      </c>
      <c r="P311" s="179"/>
      <c r="Q311" s="179"/>
      <c r="R311" s="179"/>
      <c r="S311" s="89">
        <f>S313+S316+S318+S321+S323</f>
        <v>0</v>
      </c>
      <c r="T311" s="89">
        <f>T313+T316+T318+T321+T323</f>
        <v>0</v>
      </c>
      <c r="U311" s="182">
        <v>0</v>
      </c>
      <c r="V311" s="182">
        <f>W311+X311</f>
        <v>0</v>
      </c>
      <c r="W311" s="182">
        <v>0</v>
      </c>
      <c r="X311" s="182">
        <v>0</v>
      </c>
      <c r="Y311" s="220"/>
    </row>
    <row r="312" spans="1:25" s="247" customFormat="1" ht="12.75" customHeight="1">
      <c r="A312" s="292"/>
      <c r="B312" s="170"/>
      <c r="C312" s="170"/>
      <c r="D312" s="89"/>
      <c r="E312" s="293" t="s">
        <v>77</v>
      </c>
      <c r="F312" s="89"/>
      <c r="G312" s="89"/>
      <c r="H312" s="89"/>
      <c r="I312" s="89"/>
      <c r="J312" s="89"/>
      <c r="K312" s="89"/>
      <c r="L312" s="89"/>
      <c r="M312" s="249"/>
      <c r="N312" s="249"/>
      <c r="O312" s="249"/>
      <c r="P312" s="249"/>
      <c r="Q312" s="249"/>
      <c r="R312" s="249"/>
      <c r="S312" s="249"/>
      <c r="T312" s="249"/>
      <c r="U312" s="249"/>
      <c r="V312" s="249"/>
      <c r="W312" s="249"/>
      <c r="X312" s="249"/>
      <c r="Y312" s="220"/>
    </row>
    <row r="313" spans="1:25" s="219" customFormat="1" ht="15" customHeight="1">
      <c r="A313" s="299"/>
      <c r="B313" s="268"/>
      <c r="C313" s="268"/>
      <c r="D313" s="300"/>
      <c r="E313" s="294" t="s">
        <v>799</v>
      </c>
      <c r="F313" s="90"/>
      <c r="G313" s="90">
        <f aca="true" t="shared" si="149" ref="G313:X313">G314+G315</f>
        <v>5536.9</v>
      </c>
      <c r="H313" s="90">
        <f t="shared" si="149"/>
        <v>5536.9</v>
      </c>
      <c r="I313" s="90">
        <f t="shared" si="149"/>
        <v>0</v>
      </c>
      <c r="J313" s="90">
        <f t="shared" si="149"/>
        <v>10159.4</v>
      </c>
      <c r="K313" s="90">
        <f t="shared" si="149"/>
        <v>10159.4</v>
      </c>
      <c r="L313" s="90">
        <f t="shared" si="149"/>
        <v>0</v>
      </c>
      <c r="M313" s="90">
        <f t="shared" si="149"/>
        <v>15206.54626</v>
      </c>
      <c r="N313" s="90">
        <f t="shared" si="149"/>
        <v>15206.54626</v>
      </c>
      <c r="O313" s="90">
        <f t="shared" si="149"/>
        <v>0</v>
      </c>
      <c r="P313" s="90"/>
      <c r="Q313" s="90"/>
      <c r="R313" s="90"/>
      <c r="S313" s="90">
        <f>S314+S315</f>
        <v>0</v>
      </c>
      <c r="T313" s="90">
        <f>T314+T315</f>
        <v>0</v>
      </c>
      <c r="U313" s="90">
        <f>U314+U315</f>
        <v>0</v>
      </c>
      <c r="V313" s="90">
        <f t="shared" si="149"/>
        <v>0</v>
      </c>
      <c r="W313" s="90">
        <f t="shared" si="149"/>
        <v>0</v>
      </c>
      <c r="X313" s="90">
        <f t="shared" si="149"/>
        <v>0</v>
      </c>
      <c r="Y313" s="217"/>
    </row>
    <row r="314" spans="1:25" s="247" customFormat="1" ht="24" customHeight="1">
      <c r="A314" s="292"/>
      <c r="B314" s="170"/>
      <c r="C314" s="170"/>
      <c r="D314" s="89"/>
      <c r="E314" s="302" t="s">
        <v>541</v>
      </c>
      <c r="F314" s="107" t="s">
        <v>542</v>
      </c>
      <c r="G314" s="178">
        <f>H314+I314</f>
        <v>5536.9</v>
      </c>
      <c r="H314" s="178">
        <v>5536.9</v>
      </c>
      <c r="I314" s="178">
        <v>0</v>
      </c>
      <c r="J314" s="178">
        <f>K314+L314</f>
        <v>10159.4</v>
      </c>
      <c r="K314" s="178">
        <v>10159.4</v>
      </c>
      <c r="L314" s="178">
        <v>0</v>
      </c>
      <c r="M314" s="182">
        <f>N314+O314</f>
        <v>15206.54626</v>
      </c>
      <c r="N314" s="182">
        <f>'[3]բյուջե 2023-ծախս'!$N$57/1000</f>
        <v>15206.54626</v>
      </c>
      <c r="O314" s="182">
        <v>0</v>
      </c>
      <c r="P314" s="179"/>
      <c r="Q314" s="179"/>
      <c r="R314" s="179"/>
      <c r="S314" s="182">
        <f>T314+U314</f>
        <v>0</v>
      </c>
      <c r="T314" s="182">
        <v>0</v>
      </c>
      <c r="U314" s="182">
        <v>0</v>
      </c>
      <c r="V314" s="182">
        <f>W314+X314</f>
        <v>0</v>
      </c>
      <c r="W314" s="182">
        <v>0</v>
      </c>
      <c r="X314" s="182">
        <v>0</v>
      </c>
      <c r="Y314" s="220"/>
    </row>
    <row r="315" spans="1:25" s="247" customFormat="1" ht="12.75" customHeight="1">
      <c r="A315" s="292"/>
      <c r="B315" s="170"/>
      <c r="C315" s="170"/>
      <c r="D315" s="89"/>
      <c r="E315" s="293" t="s">
        <v>601</v>
      </c>
      <c r="F315" s="222" t="s">
        <v>600</v>
      </c>
      <c r="G315" s="178">
        <f>H315+I315</f>
        <v>0</v>
      </c>
      <c r="H315" s="178">
        <v>0</v>
      </c>
      <c r="I315" s="178">
        <v>0</v>
      </c>
      <c r="J315" s="178">
        <f>K315+L315</f>
        <v>0</v>
      </c>
      <c r="K315" s="178">
        <v>0</v>
      </c>
      <c r="L315" s="178">
        <v>0</v>
      </c>
      <c r="M315" s="182">
        <f>N315+O315</f>
        <v>0</v>
      </c>
      <c r="N315" s="182">
        <v>0</v>
      </c>
      <c r="O315" s="182">
        <v>0</v>
      </c>
      <c r="P315" s="179"/>
      <c r="Q315" s="179"/>
      <c r="R315" s="179"/>
      <c r="S315" s="182">
        <f>T315+U315</f>
        <v>0</v>
      </c>
      <c r="T315" s="182">
        <v>0</v>
      </c>
      <c r="U315" s="182">
        <v>0</v>
      </c>
      <c r="V315" s="182">
        <f>W315+X315</f>
        <v>0</v>
      </c>
      <c r="W315" s="182">
        <v>0</v>
      </c>
      <c r="X315" s="182">
        <v>0</v>
      </c>
      <c r="Y315" s="220"/>
    </row>
    <row r="316" spans="1:25" s="219" customFormat="1" ht="27" customHeight="1">
      <c r="A316" s="299"/>
      <c r="B316" s="268"/>
      <c r="C316" s="268"/>
      <c r="D316" s="300"/>
      <c r="E316" s="294" t="s">
        <v>800</v>
      </c>
      <c r="F316" s="90"/>
      <c r="G316" s="90">
        <f aca="true" t="shared" si="150" ref="G316:X316">G317</f>
        <v>0</v>
      </c>
      <c r="H316" s="90">
        <f t="shared" si="150"/>
        <v>0</v>
      </c>
      <c r="I316" s="90">
        <f t="shared" si="150"/>
        <v>0</v>
      </c>
      <c r="J316" s="90">
        <f t="shared" si="150"/>
        <v>0</v>
      </c>
      <c r="K316" s="90">
        <f t="shared" si="150"/>
        <v>0</v>
      </c>
      <c r="L316" s="90">
        <f t="shared" si="150"/>
        <v>0</v>
      </c>
      <c r="M316" s="90">
        <f t="shared" si="150"/>
        <v>0</v>
      </c>
      <c r="N316" s="90">
        <f t="shared" si="150"/>
        <v>0</v>
      </c>
      <c r="O316" s="90">
        <f t="shared" si="150"/>
        <v>0</v>
      </c>
      <c r="P316" s="90"/>
      <c r="Q316" s="90"/>
      <c r="R316" s="90"/>
      <c r="S316" s="90">
        <f t="shared" si="150"/>
        <v>0</v>
      </c>
      <c r="T316" s="90">
        <f t="shared" si="150"/>
        <v>0</v>
      </c>
      <c r="U316" s="90">
        <f t="shared" si="150"/>
        <v>0</v>
      </c>
      <c r="V316" s="90">
        <f t="shared" si="150"/>
        <v>0</v>
      </c>
      <c r="W316" s="90">
        <f t="shared" si="150"/>
        <v>0</v>
      </c>
      <c r="X316" s="90">
        <f t="shared" si="150"/>
        <v>0</v>
      </c>
      <c r="Y316" s="217"/>
    </row>
    <row r="317" spans="1:25" s="247" customFormat="1" ht="12.75" customHeight="1">
      <c r="A317" s="292"/>
      <c r="B317" s="170"/>
      <c r="C317" s="170"/>
      <c r="D317" s="89"/>
      <c r="E317" s="293" t="s">
        <v>466</v>
      </c>
      <c r="F317" s="222" t="s">
        <v>465</v>
      </c>
      <c r="G317" s="178">
        <f>H317+I317</f>
        <v>0</v>
      </c>
      <c r="H317" s="178">
        <v>0</v>
      </c>
      <c r="I317" s="178">
        <v>0</v>
      </c>
      <c r="J317" s="178">
        <f>K317+L317</f>
        <v>0</v>
      </c>
      <c r="K317" s="178">
        <v>0</v>
      </c>
      <c r="L317" s="178">
        <v>0</v>
      </c>
      <c r="M317" s="182">
        <f>N317+O317</f>
        <v>0</v>
      </c>
      <c r="N317" s="182">
        <v>0</v>
      </c>
      <c r="O317" s="182">
        <v>0</v>
      </c>
      <c r="P317" s="179"/>
      <c r="Q317" s="179"/>
      <c r="R317" s="179"/>
      <c r="S317" s="182">
        <f>T317+U317</f>
        <v>0</v>
      </c>
      <c r="T317" s="182">
        <v>0</v>
      </c>
      <c r="U317" s="182">
        <v>0</v>
      </c>
      <c r="V317" s="182">
        <f>W317+X317</f>
        <v>0</v>
      </c>
      <c r="W317" s="182">
        <v>0</v>
      </c>
      <c r="X317" s="182">
        <v>0</v>
      </c>
      <c r="Y317" s="220"/>
    </row>
    <row r="318" spans="1:25" s="219" customFormat="1" ht="21" customHeight="1">
      <c r="A318" s="299"/>
      <c r="B318" s="268"/>
      <c r="C318" s="268"/>
      <c r="D318" s="300"/>
      <c r="E318" s="294" t="s">
        <v>801</v>
      </c>
      <c r="F318" s="90"/>
      <c r="G318" s="90">
        <f aca="true" t="shared" si="151" ref="G318:X318">G319+G320</f>
        <v>0</v>
      </c>
      <c r="H318" s="90">
        <f t="shared" si="151"/>
        <v>0</v>
      </c>
      <c r="I318" s="90">
        <f t="shared" si="151"/>
        <v>0</v>
      </c>
      <c r="J318" s="90">
        <f t="shared" si="151"/>
        <v>0</v>
      </c>
      <c r="K318" s="90">
        <f t="shared" si="151"/>
        <v>0</v>
      </c>
      <c r="L318" s="90">
        <f t="shared" si="151"/>
        <v>0</v>
      </c>
      <c r="M318" s="90">
        <f t="shared" si="151"/>
        <v>0</v>
      </c>
      <c r="N318" s="90">
        <f t="shared" si="151"/>
        <v>0</v>
      </c>
      <c r="O318" s="90">
        <f t="shared" si="151"/>
        <v>0</v>
      </c>
      <c r="P318" s="90"/>
      <c r="Q318" s="90"/>
      <c r="R318" s="90"/>
      <c r="S318" s="90">
        <f>S319+S320</f>
        <v>0</v>
      </c>
      <c r="T318" s="90">
        <f>T319+T320</f>
        <v>0</v>
      </c>
      <c r="U318" s="90">
        <f>U319+U320</f>
        <v>0</v>
      </c>
      <c r="V318" s="90">
        <f t="shared" si="151"/>
        <v>0</v>
      </c>
      <c r="W318" s="90">
        <f t="shared" si="151"/>
        <v>0</v>
      </c>
      <c r="X318" s="90">
        <f t="shared" si="151"/>
        <v>0</v>
      </c>
      <c r="Y318" s="217"/>
    </row>
    <row r="319" spans="1:25" s="247" customFormat="1" ht="12.75" customHeight="1">
      <c r="A319" s="292"/>
      <c r="B319" s="170"/>
      <c r="C319" s="170"/>
      <c r="D319" s="89"/>
      <c r="E319" s="293" t="s">
        <v>466</v>
      </c>
      <c r="F319" s="222" t="s">
        <v>465</v>
      </c>
      <c r="G319" s="178">
        <f>H319+I319</f>
        <v>0</v>
      </c>
      <c r="H319" s="178">
        <v>0</v>
      </c>
      <c r="I319" s="178">
        <v>0</v>
      </c>
      <c r="J319" s="178">
        <f>K319+L319</f>
        <v>0</v>
      </c>
      <c r="K319" s="178">
        <v>0</v>
      </c>
      <c r="L319" s="178">
        <v>0</v>
      </c>
      <c r="M319" s="182">
        <f>N319+O319</f>
        <v>0</v>
      </c>
      <c r="N319" s="182">
        <v>0</v>
      </c>
      <c r="O319" s="182">
        <v>0</v>
      </c>
      <c r="P319" s="179"/>
      <c r="Q319" s="179"/>
      <c r="R319" s="179"/>
      <c r="S319" s="182">
        <f>T319+U319</f>
        <v>0</v>
      </c>
      <c r="T319" s="182">
        <v>0</v>
      </c>
      <c r="U319" s="182">
        <v>0</v>
      </c>
      <c r="V319" s="182">
        <f>W319+X319</f>
        <v>0</v>
      </c>
      <c r="W319" s="182">
        <v>0</v>
      </c>
      <c r="X319" s="182">
        <v>0</v>
      </c>
      <c r="Y319" s="220"/>
    </row>
    <row r="320" spans="1:25" s="247" customFormat="1" ht="12.75" customHeight="1">
      <c r="A320" s="292"/>
      <c r="B320" s="170"/>
      <c r="C320" s="170"/>
      <c r="D320" s="89"/>
      <c r="E320" s="293" t="s">
        <v>595</v>
      </c>
      <c r="F320" s="222" t="s">
        <v>594</v>
      </c>
      <c r="G320" s="178">
        <f>H320+I320</f>
        <v>0</v>
      </c>
      <c r="H320" s="178">
        <v>0</v>
      </c>
      <c r="I320" s="178">
        <v>0</v>
      </c>
      <c r="J320" s="178">
        <f>K320+L320</f>
        <v>0</v>
      </c>
      <c r="K320" s="178">
        <v>0</v>
      </c>
      <c r="L320" s="178">
        <v>0</v>
      </c>
      <c r="M320" s="182">
        <f>N320+O320</f>
        <v>0</v>
      </c>
      <c r="N320" s="182">
        <v>0</v>
      </c>
      <c r="O320" s="182">
        <v>0</v>
      </c>
      <c r="P320" s="179"/>
      <c r="Q320" s="179"/>
      <c r="R320" s="179"/>
      <c r="S320" s="182">
        <f>T320+U320</f>
        <v>0</v>
      </c>
      <c r="T320" s="182">
        <v>0</v>
      </c>
      <c r="U320" s="182">
        <v>0</v>
      </c>
      <c r="V320" s="182">
        <f>W320+X320</f>
        <v>0</v>
      </c>
      <c r="W320" s="182">
        <v>0</v>
      </c>
      <c r="X320" s="182">
        <v>0</v>
      </c>
      <c r="Y320" s="220"/>
    </row>
    <row r="321" spans="1:25" s="219" customFormat="1" ht="21.75" customHeight="1">
      <c r="A321" s="299"/>
      <c r="B321" s="268"/>
      <c r="C321" s="268"/>
      <c r="D321" s="300"/>
      <c r="E321" s="294" t="s">
        <v>802</v>
      </c>
      <c r="F321" s="90"/>
      <c r="G321" s="90">
        <f aca="true" t="shared" si="152" ref="G321:X321">G322</f>
        <v>0</v>
      </c>
      <c r="H321" s="90">
        <f t="shared" si="152"/>
        <v>0</v>
      </c>
      <c r="I321" s="90">
        <f t="shared" si="152"/>
        <v>0</v>
      </c>
      <c r="J321" s="90">
        <f t="shared" si="152"/>
        <v>0</v>
      </c>
      <c r="K321" s="90">
        <f t="shared" si="152"/>
        <v>0</v>
      </c>
      <c r="L321" s="90">
        <f t="shared" si="152"/>
        <v>0</v>
      </c>
      <c r="M321" s="90">
        <f t="shared" si="152"/>
        <v>0</v>
      </c>
      <c r="N321" s="90">
        <f t="shared" si="152"/>
        <v>0</v>
      </c>
      <c r="O321" s="90">
        <f t="shared" si="152"/>
        <v>0</v>
      </c>
      <c r="P321" s="90"/>
      <c r="Q321" s="90"/>
      <c r="R321" s="90"/>
      <c r="S321" s="90">
        <f t="shared" si="152"/>
        <v>0</v>
      </c>
      <c r="T321" s="90">
        <f t="shared" si="152"/>
        <v>0</v>
      </c>
      <c r="U321" s="90">
        <f t="shared" si="152"/>
        <v>0</v>
      </c>
      <c r="V321" s="90">
        <f t="shared" si="152"/>
        <v>0</v>
      </c>
      <c r="W321" s="90">
        <f t="shared" si="152"/>
        <v>0</v>
      </c>
      <c r="X321" s="90">
        <f t="shared" si="152"/>
        <v>0</v>
      </c>
      <c r="Y321" s="217"/>
    </row>
    <row r="322" spans="1:25" s="247" customFormat="1" ht="21" customHeight="1">
      <c r="A322" s="292"/>
      <c r="B322" s="170"/>
      <c r="C322" s="170"/>
      <c r="D322" s="89"/>
      <c r="E322" s="293" t="s">
        <v>529</v>
      </c>
      <c r="F322" s="222" t="s">
        <v>530</v>
      </c>
      <c r="G322" s="178">
        <f>H322+I322</f>
        <v>0</v>
      </c>
      <c r="H322" s="178">
        <v>0</v>
      </c>
      <c r="I322" s="178">
        <v>0</v>
      </c>
      <c r="J322" s="178">
        <f>K322+L322</f>
        <v>0</v>
      </c>
      <c r="K322" s="178">
        <v>0</v>
      </c>
      <c r="L322" s="178">
        <v>0</v>
      </c>
      <c r="M322" s="182">
        <f>N322+O322</f>
        <v>0</v>
      </c>
      <c r="N322" s="182">
        <v>0</v>
      </c>
      <c r="O322" s="182">
        <v>0</v>
      </c>
      <c r="P322" s="179"/>
      <c r="Q322" s="179"/>
      <c r="R322" s="179"/>
      <c r="S322" s="182">
        <f>T322+U322</f>
        <v>0</v>
      </c>
      <c r="T322" s="182">
        <v>0</v>
      </c>
      <c r="U322" s="182">
        <v>0</v>
      </c>
      <c r="V322" s="182">
        <f>W322+X322</f>
        <v>0</v>
      </c>
      <c r="W322" s="182">
        <v>0</v>
      </c>
      <c r="X322" s="182">
        <v>0</v>
      </c>
      <c r="Y322" s="220"/>
    </row>
    <row r="323" spans="1:25" s="219" customFormat="1" ht="24.75" customHeight="1">
      <c r="A323" s="299"/>
      <c r="B323" s="268"/>
      <c r="C323" s="268"/>
      <c r="D323" s="300"/>
      <c r="E323" s="294" t="s">
        <v>32</v>
      </c>
      <c r="F323" s="90"/>
      <c r="G323" s="90">
        <f aca="true" t="shared" si="153" ref="G323:X323">G324+G325</f>
        <v>0</v>
      </c>
      <c r="H323" s="90">
        <f t="shared" si="153"/>
        <v>0</v>
      </c>
      <c r="I323" s="90">
        <f t="shared" si="153"/>
        <v>0</v>
      </c>
      <c r="J323" s="90">
        <f t="shared" si="153"/>
        <v>0</v>
      </c>
      <c r="K323" s="90">
        <f t="shared" si="153"/>
        <v>0</v>
      </c>
      <c r="L323" s="90">
        <f t="shared" si="153"/>
        <v>0</v>
      </c>
      <c r="M323" s="90">
        <f t="shared" si="153"/>
        <v>0</v>
      </c>
      <c r="N323" s="90">
        <f t="shared" si="153"/>
        <v>0</v>
      </c>
      <c r="O323" s="90">
        <f t="shared" si="153"/>
        <v>0</v>
      </c>
      <c r="P323" s="90"/>
      <c r="Q323" s="90"/>
      <c r="R323" s="90"/>
      <c r="S323" s="90">
        <f>S324+S325</f>
        <v>0</v>
      </c>
      <c r="T323" s="90">
        <f>T324+T325</f>
        <v>0</v>
      </c>
      <c r="U323" s="90">
        <f>U324+U325</f>
        <v>0</v>
      </c>
      <c r="V323" s="90">
        <f t="shared" si="153"/>
        <v>0</v>
      </c>
      <c r="W323" s="90">
        <f t="shared" si="153"/>
        <v>0</v>
      </c>
      <c r="X323" s="90">
        <f t="shared" si="153"/>
        <v>0</v>
      </c>
      <c r="Y323" s="217"/>
    </row>
    <row r="324" spans="1:25" s="247" customFormat="1" ht="12.75" customHeight="1">
      <c r="A324" s="292"/>
      <c r="B324" s="170"/>
      <c r="C324" s="170"/>
      <c r="D324" s="89"/>
      <c r="E324" s="293" t="s">
        <v>595</v>
      </c>
      <c r="F324" s="222" t="s">
        <v>594</v>
      </c>
      <c r="G324" s="178">
        <f>H324+I324</f>
        <v>0</v>
      </c>
      <c r="H324" s="178">
        <v>0</v>
      </c>
      <c r="I324" s="178">
        <v>0</v>
      </c>
      <c r="J324" s="178">
        <f>K324+L324</f>
        <v>0</v>
      </c>
      <c r="K324" s="178">
        <v>0</v>
      </c>
      <c r="L324" s="178">
        <v>0</v>
      </c>
      <c r="M324" s="182">
        <f>N324+O324</f>
        <v>0</v>
      </c>
      <c r="N324" s="182">
        <v>0</v>
      </c>
      <c r="O324" s="182">
        <v>0</v>
      </c>
      <c r="P324" s="179"/>
      <c r="Q324" s="179"/>
      <c r="R324" s="179"/>
      <c r="S324" s="182">
        <f>T324+U324</f>
        <v>0</v>
      </c>
      <c r="T324" s="182">
        <v>0</v>
      </c>
      <c r="U324" s="182">
        <v>0</v>
      </c>
      <c r="V324" s="182">
        <f>W324+X324</f>
        <v>0</v>
      </c>
      <c r="W324" s="182">
        <v>0</v>
      </c>
      <c r="X324" s="182">
        <v>0</v>
      </c>
      <c r="Y324" s="220"/>
    </row>
    <row r="325" spans="1:25" s="247" customFormat="1" ht="12.75" customHeight="1">
      <c r="A325" s="292"/>
      <c r="B325" s="170"/>
      <c r="C325" s="170"/>
      <c r="D325" s="89"/>
      <c r="E325" s="293" t="s">
        <v>597</v>
      </c>
      <c r="F325" s="222" t="s">
        <v>596</v>
      </c>
      <c r="G325" s="178">
        <f>H325+I325</f>
        <v>0</v>
      </c>
      <c r="H325" s="178">
        <v>0</v>
      </c>
      <c r="I325" s="178">
        <v>0</v>
      </c>
      <c r="J325" s="178">
        <f>K325+L325</f>
        <v>0</v>
      </c>
      <c r="K325" s="178">
        <v>0</v>
      </c>
      <c r="L325" s="178">
        <v>0</v>
      </c>
      <c r="M325" s="182">
        <f>N325+O325</f>
        <v>0</v>
      </c>
      <c r="N325" s="182">
        <v>0</v>
      </c>
      <c r="O325" s="182">
        <v>0</v>
      </c>
      <c r="P325" s="179"/>
      <c r="Q325" s="179"/>
      <c r="R325" s="179"/>
      <c r="S325" s="182">
        <f>T325+U325</f>
        <v>0</v>
      </c>
      <c r="T325" s="182">
        <v>0</v>
      </c>
      <c r="U325" s="182">
        <v>0</v>
      </c>
      <c r="V325" s="182">
        <f>W325+X325</f>
        <v>0</v>
      </c>
      <c r="W325" s="182">
        <v>0</v>
      </c>
      <c r="X325" s="182">
        <v>0</v>
      </c>
      <c r="Y325" s="220"/>
    </row>
    <row r="326" spans="1:25" s="296" customFormat="1" ht="27" customHeight="1">
      <c r="A326" s="322" t="s">
        <v>348</v>
      </c>
      <c r="B326" s="323" t="s">
        <v>349</v>
      </c>
      <c r="C326" s="323" t="s">
        <v>268</v>
      </c>
      <c r="D326" s="90" t="s">
        <v>268</v>
      </c>
      <c r="E326" s="294" t="s">
        <v>350</v>
      </c>
      <c r="F326" s="90"/>
      <c r="G326" s="90">
        <f>G328+G337+G347+G352+G375+G381</f>
        <v>32593.6</v>
      </c>
      <c r="H326" s="90">
        <f>H328+H337+H347+H352+H375+H381</f>
        <v>32152.5</v>
      </c>
      <c r="I326" s="90">
        <f>I328+I337+I347+I352+I375+I381</f>
        <v>441.1</v>
      </c>
      <c r="J326" s="90">
        <f aca="true" t="shared" si="154" ref="J326:X326">J328+J337+J347+J352+J375+J381</f>
        <v>130914.1</v>
      </c>
      <c r="K326" s="90">
        <f t="shared" si="154"/>
        <v>50678.1</v>
      </c>
      <c r="L326" s="90">
        <f t="shared" si="154"/>
        <v>80236</v>
      </c>
      <c r="M326" s="90">
        <f t="shared" si="154"/>
        <v>173103.09507671103</v>
      </c>
      <c r="N326" s="90">
        <f t="shared" si="154"/>
        <v>55603.09507671104</v>
      </c>
      <c r="O326" s="90">
        <f t="shared" si="154"/>
        <v>117500</v>
      </c>
      <c r="P326" s="90"/>
      <c r="Q326" s="90"/>
      <c r="R326" s="90"/>
      <c r="S326" s="90">
        <f>S328+S337+S347+S352+S375+S381</f>
        <v>182569.30350127816</v>
      </c>
      <c r="T326" s="90">
        <f>T328+T337+T347+T352+T375+T381</f>
        <v>62569.303501278155</v>
      </c>
      <c r="U326" s="90">
        <f>U328+U337+U347+U352+U375+U381</f>
        <v>120000</v>
      </c>
      <c r="V326" s="90">
        <f t="shared" si="154"/>
        <v>126219.996454625</v>
      </c>
      <c r="W326" s="90">
        <f t="shared" si="154"/>
        <v>63647.65962744733</v>
      </c>
      <c r="X326" s="90">
        <f t="shared" si="154"/>
        <v>92500</v>
      </c>
      <c r="Y326" s="295"/>
    </row>
    <row r="327" spans="1:25" s="247" customFormat="1" ht="12.75" customHeight="1">
      <c r="A327" s="292"/>
      <c r="B327" s="170"/>
      <c r="C327" s="170"/>
      <c r="D327" s="89"/>
      <c r="E327" s="293" t="s">
        <v>77</v>
      </c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220"/>
    </row>
    <row r="328" spans="1:25" s="296" customFormat="1" ht="14.25" customHeight="1">
      <c r="A328" s="322" t="s">
        <v>351</v>
      </c>
      <c r="B328" s="323" t="s">
        <v>349</v>
      </c>
      <c r="C328" s="323" t="s">
        <v>271</v>
      </c>
      <c r="D328" s="90" t="s">
        <v>268</v>
      </c>
      <c r="E328" s="294" t="s">
        <v>352</v>
      </c>
      <c r="F328" s="90"/>
      <c r="G328" s="90">
        <f>G330</f>
        <v>2594</v>
      </c>
      <c r="H328" s="90">
        <f>H330</f>
        <v>2594</v>
      </c>
      <c r="I328" s="90">
        <f>I330</f>
        <v>0</v>
      </c>
      <c r="J328" s="90">
        <f aca="true" t="shared" si="155" ref="J328:X328">J330</f>
        <v>12203.8</v>
      </c>
      <c r="K328" s="90">
        <f t="shared" si="155"/>
        <v>12203.8</v>
      </c>
      <c r="L328" s="90">
        <f t="shared" si="155"/>
        <v>0</v>
      </c>
      <c r="M328" s="90">
        <f t="shared" si="155"/>
        <v>28007.752150000004</v>
      </c>
      <c r="N328" s="90">
        <f t="shared" si="155"/>
        <v>18007.752150000004</v>
      </c>
      <c r="O328" s="90">
        <f t="shared" si="155"/>
        <v>10000</v>
      </c>
      <c r="P328" s="90"/>
      <c r="Q328" s="90"/>
      <c r="R328" s="90"/>
      <c r="S328" s="90">
        <f>S330</f>
        <v>95505.776075</v>
      </c>
      <c r="T328" s="90">
        <f>T330</f>
        <v>20505.776075</v>
      </c>
      <c r="U328" s="90">
        <f>U330</f>
        <v>75000</v>
      </c>
      <c r="V328" s="90">
        <f t="shared" si="155"/>
        <v>95651.362716125</v>
      </c>
      <c r="W328" s="90">
        <f t="shared" si="155"/>
        <v>20651.362716125004</v>
      </c>
      <c r="X328" s="90">
        <f t="shared" si="155"/>
        <v>75000</v>
      </c>
      <c r="Y328" s="295"/>
    </row>
    <row r="329" spans="1:25" s="247" customFormat="1" ht="12.75" customHeight="1">
      <c r="A329" s="292"/>
      <c r="B329" s="170"/>
      <c r="C329" s="170"/>
      <c r="D329" s="89"/>
      <c r="E329" s="293" t="s">
        <v>273</v>
      </c>
      <c r="F329" s="89"/>
      <c r="G329" s="89"/>
      <c r="H329" s="89"/>
      <c r="I329" s="89"/>
      <c r="J329" s="89"/>
      <c r="K329" s="89"/>
      <c r="L329" s="89"/>
      <c r="M329" s="249"/>
      <c r="N329" s="249"/>
      <c r="O329" s="249"/>
      <c r="P329" s="249"/>
      <c r="Q329" s="249"/>
      <c r="R329" s="249"/>
      <c r="S329" s="249"/>
      <c r="T329" s="249"/>
      <c r="U329" s="249"/>
      <c r="V329" s="249"/>
      <c r="W329" s="249"/>
      <c r="X329" s="249"/>
      <c r="Y329" s="220"/>
    </row>
    <row r="330" spans="1:25" s="247" customFormat="1" ht="12.75" customHeight="1">
      <c r="A330" s="221" t="s">
        <v>353</v>
      </c>
      <c r="B330" s="222" t="s">
        <v>349</v>
      </c>
      <c r="C330" s="222" t="s">
        <v>271</v>
      </c>
      <c r="D330" s="222" t="s">
        <v>271</v>
      </c>
      <c r="E330" s="293" t="s">
        <v>352</v>
      </c>
      <c r="F330" s="89"/>
      <c r="G330" s="89">
        <f aca="true" t="shared" si="156" ref="G330:O330">G332+G335</f>
        <v>2594</v>
      </c>
      <c r="H330" s="89">
        <f t="shared" si="156"/>
        <v>2594</v>
      </c>
      <c r="I330" s="89">
        <f t="shared" si="156"/>
        <v>0</v>
      </c>
      <c r="J330" s="89">
        <f t="shared" si="156"/>
        <v>12203.8</v>
      </c>
      <c r="K330" s="89">
        <f t="shared" si="156"/>
        <v>12203.8</v>
      </c>
      <c r="L330" s="89">
        <f t="shared" si="156"/>
        <v>0</v>
      </c>
      <c r="M330" s="89">
        <f t="shared" si="156"/>
        <v>28007.752150000004</v>
      </c>
      <c r="N330" s="89">
        <f t="shared" si="156"/>
        <v>18007.752150000004</v>
      </c>
      <c r="O330" s="89">
        <f t="shared" si="156"/>
        <v>10000</v>
      </c>
      <c r="P330" s="179"/>
      <c r="Q330" s="179"/>
      <c r="R330" s="179"/>
      <c r="S330" s="89">
        <f aca="true" t="shared" si="157" ref="S330:X330">S332+S335</f>
        <v>95505.776075</v>
      </c>
      <c r="T330" s="89">
        <f t="shared" si="157"/>
        <v>20505.776075</v>
      </c>
      <c r="U330" s="89">
        <f t="shared" si="157"/>
        <v>75000</v>
      </c>
      <c r="V330" s="89">
        <f t="shared" si="157"/>
        <v>95651.362716125</v>
      </c>
      <c r="W330" s="89">
        <f t="shared" si="157"/>
        <v>20651.362716125004</v>
      </c>
      <c r="X330" s="89">
        <f t="shared" si="157"/>
        <v>75000</v>
      </c>
      <c r="Y330" s="220"/>
    </row>
    <row r="331" spans="1:25" s="247" customFormat="1" ht="12.75" customHeight="1">
      <c r="A331" s="292"/>
      <c r="B331" s="170"/>
      <c r="C331" s="170"/>
      <c r="D331" s="89"/>
      <c r="E331" s="293" t="s">
        <v>77</v>
      </c>
      <c r="F331" s="89"/>
      <c r="G331" s="89"/>
      <c r="H331" s="89"/>
      <c r="I331" s="89"/>
      <c r="J331" s="89"/>
      <c r="K331" s="89"/>
      <c r="L331" s="89"/>
      <c r="M331" s="249"/>
      <c r="N331" s="249"/>
      <c r="O331" s="249"/>
      <c r="P331" s="249"/>
      <c r="Q331" s="249"/>
      <c r="R331" s="249"/>
      <c r="S331" s="249"/>
      <c r="T331" s="249"/>
      <c r="U331" s="249"/>
      <c r="V331" s="249"/>
      <c r="W331" s="249"/>
      <c r="X331" s="249"/>
      <c r="Y331" s="220"/>
    </row>
    <row r="332" spans="1:25" s="219" customFormat="1" ht="15" customHeight="1">
      <c r="A332" s="299"/>
      <c r="B332" s="268"/>
      <c r="C332" s="268"/>
      <c r="D332" s="300"/>
      <c r="E332" s="294" t="s">
        <v>33</v>
      </c>
      <c r="F332" s="90"/>
      <c r="G332" s="90">
        <f aca="true" t="shared" si="158" ref="G332:X332">G333+G334</f>
        <v>2594</v>
      </c>
      <c r="H332" s="90">
        <f t="shared" si="158"/>
        <v>2594</v>
      </c>
      <c r="I332" s="90">
        <f t="shared" si="158"/>
        <v>0</v>
      </c>
      <c r="J332" s="90">
        <f t="shared" si="158"/>
        <v>12203.8</v>
      </c>
      <c r="K332" s="90">
        <f t="shared" si="158"/>
        <v>12203.8</v>
      </c>
      <c r="L332" s="90">
        <f t="shared" si="158"/>
        <v>0</v>
      </c>
      <c r="M332" s="90">
        <f t="shared" si="158"/>
        <v>18007.752150000004</v>
      </c>
      <c r="N332" s="90">
        <f t="shared" si="158"/>
        <v>18007.752150000004</v>
      </c>
      <c r="O332" s="90">
        <f t="shared" si="158"/>
        <v>0</v>
      </c>
      <c r="P332" s="90"/>
      <c r="Q332" s="90"/>
      <c r="R332" s="90"/>
      <c r="S332" s="90">
        <f>S333+S334</f>
        <v>20505.776075</v>
      </c>
      <c r="T332" s="90">
        <f>T333+T334</f>
        <v>20505.776075</v>
      </c>
      <c r="U332" s="90">
        <f>U333+U334</f>
        <v>0</v>
      </c>
      <c r="V332" s="90">
        <f t="shared" si="158"/>
        <v>20651.362716125004</v>
      </c>
      <c r="W332" s="90">
        <f t="shared" si="158"/>
        <v>20651.362716125004</v>
      </c>
      <c r="X332" s="90">
        <f t="shared" si="158"/>
        <v>0</v>
      </c>
      <c r="Y332" s="217"/>
    </row>
    <row r="333" spans="1:25" s="247" customFormat="1" ht="21" customHeight="1">
      <c r="A333" s="292"/>
      <c r="B333" s="170"/>
      <c r="C333" s="170"/>
      <c r="D333" s="89"/>
      <c r="E333" s="302" t="s">
        <v>541</v>
      </c>
      <c r="F333" s="107" t="s">
        <v>542</v>
      </c>
      <c r="G333" s="178">
        <f>H333+I333</f>
        <v>2594</v>
      </c>
      <c r="H333" s="178">
        <v>2594</v>
      </c>
      <c r="I333" s="178">
        <v>0</v>
      </c>
      <c r="J333" s="178">
        <f>K333+L333</f>
        <v>12203.8</v>
      </c>
      <c r="K333" s="178">
        <v>12203.8</v>
      </c>
      <c r="L333" s="178">
        <v>0</v>
      </c>
      <c r="M333" s="182">
        <f>N333+O333</f>
        <v>7207.752150000004</v>
      </c>
      <c r="N333" s="182">
        <f>'[3]բյուջե 2023-ծախս'!$N$58/1000-'[3]բյուջե 2023-եկամուտ'!$F$55/1000</f>
        <v>7207.752150000004</v>
      </c>
      <c r="O333" s="182">
        <v>0</v>
      </c>
      <c r="P333" s="179"/>
      <c r="Q333" s="179"/>
      <c r="R333" s="179"/>
      <c r="S333" s="182">
        <f>T333+U333</f>
        <v>9705.776075000002</v>
      </c>
      <c r="T333" s="182">
        <f>(K333+N333)/2</f>
        <v>9705.776075000002</v>
      </c>
      <c r="U333" s="182">
        <v>0</v>
      </c>
      <c r="V333" s="182">
        <f>W333+X333</f>
        <v>9851.362716125002</v>
      </c>
      <c r="W333" s="182">
        <f>T333+T333*0.015</f>
        <v>9851.362716125002</v>
      </c>
      <c r="X333" s="182">
        <v>0</v>
      </c>
      <c r="Y333" s="220"/>
    </row>
    <row r="334" spans="1:25" s="247" customFormat="1" ht="24" customHeight="1">
      <c r="A334" s="292"/>
      <c r="B334" s="170"/>
      <c r="C334" s="170"/>
      <c r="D334" s="89"/>
      <c r="E334" s="293" t="s">
        <v>529</v>
      </c>
      <c r="F334" s="222" t="s">
        <v>530</v>
      </c>
      <c r="G334" s="178">
        <f>H334+I334</f>
        <v>0</v>
      </c>
      <c r="H334" s="178">
        <v>0</v>
      </c>
      <c r="I334" s="178">
        <v>0</v>
      </c>
      <c r="J334" s="178">
        <f>K334+L334</f>
        <v>0</v>
      </c>
      <c r="K334" s="178">
        <v>0</v>
      </c>
      <c r="L334" s="178">
        <v>0</v>
      </c>
      <c r="M334" s="182">
        <f>N334+O334</f>
        <v>10800</v>
      </c>
      <c r="N334" s="182">
        <f>'[3]բյուջե 2023-եկամուտ'!$F$55/1000</f>
        <v>10800</v>
      </c>
      <c r="O334" s="182">
        <v>0</v>
      </c>
      <c r="P334" s="179"/>
      <c r="Q334" s="179"/>
      <c r="R334" s="179"/>
      <c r="S334" s="182">
        <f>T334+U334</f>
        <v>10800</v>
      </c>
      <c r="T334" s="182">
        <v>10800</v>
      </c>
      <c r="U334" s="182">
        <v>0</v>
      </c>
      <c r="V334" s="182">
        <f>W334+X334</f>
        <v>10800</v>
      </c>
      <c r="W334" s="182">
        <f>2!T86</f>
        <v>10800</v>
      </c>
      <c r="X334" s="182">
        <v>0</v>
      </c>
      <c r="Y334" s="220"/>
    </row>
    <row r="335" spans="1:25" s="219" customFormat="1" ht="15.75" customHeight="1">
      <c r="A335" s="299"/>
      <c r="B335" s="268"/>
      <c r="C335" s="268"/>
      <c r="D335" s="300"/>
      <c r="E335" s="294"/>
      <c r="F335" s="90"/>
      <c r="G335" s="90">
        <f aca="true" t="shared" si="159" ref="G335:X335">G336</f>
        <v>0</v>
      </c>
      <c r="H335" s="90">
        <f t="shared" si="159"/>
        <v>0</v>
      </c>
      <c r="I335" s="90">
        <f t="shared" si="159"/>
        <v>0</v>
      </c>
      <c r="J335" s="90">
        <f t="shared" si="159"/>
        <v>0</v>
      </c>
      <c r="K335" s="90">
        <f t="shared" si="159"/>
        <v>0</v>
      </c>
      <c r="L335" s="90">
        <f t="shared" si="159"/>
        <v>0</v>
      </c>
      <c r="M335" s="90">
        <f t="shared" si="159"/>
        <v>10000</v>
      </c>
      <c r="N335" s="90">
        <f t="shared" si="159"/>
        <v>0</v>
      </c>
      <c r="O335" s="90">
        <f t="shared" si="159"/>
        <v>10000</v>
      </c>
      <c r="P335" s="90"/>
      <c r="Q335" s="90"/>
      <c r="R335" s="90"/>
      <c r="S335" s="90">
        <f t="shared" si="159"/>
        <v>75000</v>
      </c>
      <c r="T335" s="90">
        <f t="shared" si="159"/>
        <v>0</v>
      </c>
      <c r="U335" s="90">
        <f t="shared" si="159"/>
        <v>75000</v>
      </c>
      <c r="V335" s="90">
        <f t="shared" si="159"/>
        <v>75000</v>
      </c>
      <c r="W335" s="90">
        <f t="shared" si="159"/>
        <v>0</v>
      </c>
      <c r="X335" s="90">
        <f t="shared" si="159"/>
        <v>75000</v>
      </c>
      <c r="Y335" s="217"/>
    </row>
    <row r="336" spans="1:25" s="247" customFormat="1" ht="12.75" customHeight="1">
      <c r="A336" s="292"/>
      <c r="B336" s="170"/>
      <c r="C336" s="170"/>
      <c r="D336" s="89"/>
      <c r="E336" s="293" t="s">
        <v>597</v>
      </c>
      <c r="F336" s="222" t="s">
        <v>596</v>
      </c>
      <c r="G336" s="178">
        <f>H336+I336</f>
        <v>0</v>
      </c>
      <c r="H336" s="178">
        <v>0</v>
      </c>
      <c r="I336" s="178">
        <v>0</v>
      </c>
      <c r="J336" s="178">
        <f>K336+L336</f>
        <v>0</v>
      </c>
      <c r="K336" s="178">
        <v>0</v>
      </c>
      <c r="L336" s="178">
        <v>0</v>
      </c>
      <c r="M336" s="182">
        <f>N336+O336</f>
        <v>10000</v>
      </c>
      <c r="N336" s="182">
        <v>0</v>
      </c>
      <c r="O336" s="182">
        <f>ԿԾ!P45+ԿԾ!Q45</f>
        <v>10000</v>
      </c>
      <c r="P336" s="179"/>
      <c r="Q336" s="179"/>
      <c r="R336" s="179"/>
      <c r="S336" s="182">
        <f>T336+U336</f>
        <v>75000</v>
      </c>
      <c r="T336" s="182">
        <v>0</v>
      </c>
      <c r="U336" s="182">
        <f>ԿԾ!P51+ԿԾ!Q51</f>
        <v>75000</v>
      </c>
      <c r="V336" s="249">
        <f>W336+X336</f>
        <v>75000</v>
      </c>
      <c r="W336" s="249">
        <v>0</v>
      </c>
      <c r="X336" s="249">
        <f>ԿԾ!P56+ԿԾ!Q56</f>
        <v>75000</v>
      </c>
      <c r="Y336" s="220"/>
    </row>
    <row r="337" spans="1:25" s="319" customFormat="1" ht="12.75" customHeight="1">
      <c r="A337" s="317">
        <v>2620</v>
      </c>
      <c r="B337" s="323" t="s">
        <v>349</v>
      </c>
      <c r="C337" s="323">
        <v>2</v>
      </c>
      <c r="D337" s="90" t="s">
        <v>268</v>
      </c>
      <c r="E337" s="325" t="s">
        <v>866</v>
      </c>
      <c r="F337" s="236"/>
      <c r="G337" s="312">
        <f>G339</f>
        <v>4392.2</v>
      </c>
      <c r="H337" s="312">
        <f aca="true" t="shared" si="160" ref="H337:X337">H339</f>
        <v>4392.2</v>
      </c>
      <c r="I337" s="312">
        <f t="shared" si="160"/>
        <v>0</v>
      </c>
      <c r="J337" s="312">
        <f t="shared" si="160"/>
        <v>86864.8</v>
      </c>
      <c r="K337" s="312">
        <f t="shared" si="160"/>
        <v>8628.8</v>
      </c>
      <c r="L337" s="312">
        <f t="shared" si="160"/>
        <v>78236</v>
      </c>
      <c r="M337" s="312">
        <f t="shared" si="160"/>
        <v>4000</v>
      </c>
      <c r="N337" s="312">
        <f t="shared" si="160"/>
        <v>4000</v>
      </c>
      <c r="O337" s="312">
        <f t="shared" si="160"/>
        <v>0</v>
      </c>
      <c r="P337" s="312"/>
      <c r="Q337" s="312"/>
      <c r="R337" s="312"/>
      <c r="S337" s="312">
        <f>S339</f>
        <v>7277.666666666666</v>
      </c>
      <c r="T337" s="312">
        <f>T339</f>
        <v>7277.666666666666</v>
      </c>
      <c r="U337" s="312">
        <f>U339</f>
        <v>0</v>
      </c>
      <c r="V337" s="312">
        <f t="shared" si="160"/>
        <v>7386.831666666666</v>
      </c>
      <c r="W337" s="312">
        <f t="shared" si="160"/>
        <v>7386.831666666666</v>
      </c>
      <c r="X337" s="312">
        <f t="shared" si="160"/>
        <v>0</v>
      </c>
      <c r="Y337" s="231"/>
    </row>
    <row r="338" spans="1:25" s="247" customFormat="1" ht="12.75" customHeight="1">
      <c r="A338" s="292"/>
      <c r="B338" s="170"/>
      <c r="C338" s="170"/>
      <c r="D338" s="89"/>
      <c r="E338" s="293" t="s">
        <v>875</v>
      </c>
      <c r="F338" s="222"/>
      <c r="G338" s="178"/>
      <c r="H338" s="178"/>
      <c r="I338" s="178"/>
      <c r="J338" s="222"/>
      <c r="K338" s="222"/>
      <c r="L338" s="222"/>
      <c r="M338" s="249"/>
      <c r="N338" s="249"/>
      <c r="O338" s="249"/>
      <c r="P338" s="249"/>
      <c r="Q338" s="249"/>
      <c r="R338" s="249"/>
      <c r="S338" s="249"/>
      <c r="T338" s="249"/>
      <c r="U338" s="249"/>
      <c r="V338" s="249"/>
      <c r="W338" s="249"/>
      <c r="X338" s="249"/>
      <c r="Y338" s="220"/>
    </row>
    <row r="339" spans="1:25" s="247" customFormat="1" ht="12.75" customHeight="1">
      <c r="A339" s="292">
        <v>2621</v>
      </c>
      <c r="B339" s="222" t="s">
        <v>349</v>
      </c>
      <c r="C339" s="222">
        <v>2</v>
      </c>
      <c r="D339" s="222" t="s">
        <v>271</v>
      </c>
      <c r="E339" s="301" t="s">
        <v>866</v>
      </c>
      <c r="F339" s="222"/>
      <c r="G339" s="178">
        <f>SUM(G340:G346)</f>
        <v>4392.2</v>
      </c>
      <c r="H339" s="178">
        <f>H340+H342</f>
        <v>4392.2</v>
      </c>
      <c r="I339" s="178">
        <f>I343+I344+I345+I346</f>
        <v>0</v>
      </c>
      <c r="J339" s="178">
        <f aca="true" t="shared" si="161" ref="J339:O339">SUM(J340:J346)</f>
        <v>86864.8</v>
      </c>
      <c r="K339" s="178">
        <f t="shared" si="161"/>
        <v>8628.8</v>
      </c>
      <c r="L339" s="178">
        <f t="shared" si="161"/>
        <v>78236</v>
      </c>
      <c r="M339" s="178">
        <f t="shared" si="161"/>
        <v>4000</v>
      </c>
      <c r="N339" s="178">
        <f t="shared" si="161"/>
        <v>4000</v>
      </c>
      <c r="O339" s="178">
        <f t="shared" si="161"/>
        <v>0</v>
      </c>
      <c r="P339" s="179"/>
      <c r="Q339" s="179"/>
      <c r="R339" s="179"/>
      <c r="S339" s="178">
        <f>SUM(S340:S346)</f>
        <v>7277.666666666666</v>
      </c>
      <c r="T339" s="178">
        <f>SUM(T340:T346)</f>
        <v>7277.666666666666</v>
      </c>
      <c r="U339" s="178">
        <f>SUM(U340:U346)</f>
        <v>0</v>
      </c>
      <c r="V339" s="249">
        <f>W339+X339</f>
        <v>7386.831666666666</v>
      </c>
      <c r="W339" s="182">
        <f aca="true" t="shared" si="162" ref="W339:W346">T339+T339*0.015</f>
        <v>7386.831666666666</v>
      </c>
      <c r="X339" s="249">
        <v>0</v>
      </c>
      <c r="Y339" s="220"/>
    </row>
    <row r="340" spans="1:25" s="247" customFormat="1" ht="12.75" customHeight="1">
      <c r="A340" s="292"/>
      <c r="B340" s="222"/>
      <c r="C340" s="222"/>
      <c r="D340" s="222"/>
      <c r="E340" s="293" t="s">
        <v>499</v>
      </c>
      <c r="F340" s="222" t="s">
        <v>498</v>
      </c>
      <c r="G340" s="178">
        <f aca="true" t="shared" si="163" ref="G340:G346">H340+I340</f>
        <v>188</v>
      </c>
      <c r="H340" s="178">
        <v>188</v>
      </c>
      <c r="I340" s="178">
        <v>0</v>
      </c>
      <c r="J340" s="178">
        <f aca="true" t="shared" si="164" ref="J340:J346">K340+L340</f>
        <v>2000</v>
      </c>
      <c r="K340" s="178">
        <v>2000</v>
      </c>
      <c r="L340" s="178">
        <v>0</v>
      </c>
      <c r="M340" s="182">
        <f aca="true" t="shared" si="165" ref="M340:M346">N340+O340</f>
        <v>2500</v>
      </c>
      <c r="N340" s="182">
        <f>'[3]բյուջե 2023-ծախս'!$X$27/1000</f>
        <v>2500</v>
      </c>
      <c r="O340" s="182">
        <v>0</v>
      </c>
      <c r="P340" s="179"/>
      <c r="Q340" s="179"/>
      <c r="R340" s="179"/>
      <c r="S340" s="182">
        <f aca="true" t="shared" si="166" ref="S340:S346">T340+U340</f>
        <v>2500</v>
      </c>
      <c r="T340" s="182">
        <f>N340</f>
        <v>2500</v>
      </c>
      <c r="U340" s="182">
        <v>0</v>
      </c>
      <c r="V340" s="249">
        <f aca="true" t="shared" si="167" ref="V340:V346">W340+X340</f>
        <v>2537.5</v>
      </c>
      <c r="W340" s="182">
        <f t="shared" si="162"/>
        <v>2537.5</v>
      </c>
      <c r="X340" s="249">
        <v>0</v>
      </c>
      <c r="Y340" s="220"/>
    </row>
    <row r="341" spans="1:25" s="247" customFormat="1" ht="21" customHeight="1">
      <c r="A341" s="292"/>
      <c r="B341" s="222"/>
      <c r="C341" s="222"/>
      <c r="D341" s="222"/>
      <c r="E341" s="320" t="s">
        <v>824</v>
      </c>
      <c r="F341" s="222">
        <v>4251</v>
      </c>
      <c r="G341" s="178">
        <f t="shared" si="163"/>
        <v>0</v>
      </c>
      <c r="H341" s="178">
        <v>0</v>
      </c>
      <c r="I341" s="178">
        <v>0</v>
      </c>
      <c r="J341" s="178">
        <f t="shared" si="164"/>
        <v>1000</v>
      </c>
      <c r="K341" s="178">
        <v>1000</v>
      </c>
      <c r="L341" s="178">
        <v>0</v>
      </c>
      <c r="M341" s="182">
        <f t="shared" si="165"/>
        <v>1500</v>
      </c>
      <c r="N341" s="182">
        <f>'[3]բյուջե 2023-ծախս'!$X$28/1000</f>
        <v>1500</v>
      </c>
      <c r="O341" s="182">
        <v>0</v>
      </c>
      <c r="P341" s="179"/>
      <c r="Q341" s="179"/>
      <c r="R341" s="179"/>
      <c r="S341" s="182">
        <f t="shared" si="166"/>
        <v>1500</v>
      </c>
      <c r="T341" s="182">
        <f>N341</f>
        <v>1500</v>
      </c>
      <c r="U341" s="182">
        <v>0</v>
      </c>
      <c r="V341" s="249">
        <f t="shared" si="167"/>
        <v>1522.5</v>
      </c>
      <c r="W341" s="182">
        <f t="shared" si="162"/>
        <v>1522.5</v>
      </c>
      <c r="X341" s="249">
        <v>0</v>
      </c>
      <c r="Y341" s="220"/>
    </row>
    <row r="342" spans="1:25" s="247" customFormat="1" ht="21" customHeight="1">
      <c r="A342" s="292"/>
      <c r="B342" s="170"/>
      <c r="C342" s="170"/>
      <c r="D342" s="89"/>
      <c r="E342" s="302" t="s">
        <v>541</v>
      </c>
      <c r="F342" s="107" t="s">
        <v>542</v>
      </c>
      <c r="G342" s="178">
        <f t="shared" si="163"/>
        <v>4204.2</v>
      </c>
      <c r="H342" s="178">
        <v>4204.2</v>
      </c>
      <c r="I342" s="178">
        <v>0</v>
      </c>
      <c r="J342" s="178">
        <f t="shared" si="164"/>
        <v>5628.8</v>
      </c>
      <c r="K342" s="178">
        <v>5628.8</v>
      </c>
      <c r="L342" s="178">
        <v>0</v>
      </c>
      <c r="M342" s="182">
        <f t="shared" si="165"/>
        <v>0</v>
      </c>
      <c r="N342" s="182">
        <v>0</v>
      </c>
      <c r="O342" s="182">
        <v>0</v>
      </c>
      <c r="P342" s="179"/>
      <c r="Q342" s="179"/>
      <c r="R342" s="179"/>
      <c r="S342" s="182">
        <f t="shared" si="166"/>
        <v>3277.6666666666665</v>
      </c>
      <c r="T342" s="182">
        <f>(H342+K342+N342)/3</f>
        <v>3277.6666666666665</v>
      </c>
      <c r="U342" s="182">
        <v>0</v>
      </c>
      <c r="V342" s="249">
        <f t="shared" si="167"/>
        <v>3326.8316666666665</v>
      </c>
      <c r="W342" s="182">
        <f t="shared" si="162"/>
        <v>3326.8316666666665</v>
      </c>
      <c r="X342" s="249">
        <v>0</v>
      </c>
      <c r="Y342" s="220"/>
    </row>
    <row r="343" spans="1:25" s="247" customFormat="1" ht="15" customHeight="1">
      <c r="A343" s="292"/>
      <c r="B343" s="170"/>
      <c r="C343" s="170"/>
      <c r="D343" s="89"/>
      <c r="E343" s="293" t="s">
        <v>597</v>
      </c>
      <c r="F343" s="222" t="s">
        <v>596</v>
      </c>
      <c r="G343" s="178">
        <f t="shared" si="163"/>
        <v>0</v>
      </c>
      <c r="H343" s="178">
        <v>0</v>
      </c>
      <c r="I343" s="178">
        <v>0</v>
      </c>
      <c r="J343" s="178">
        <f t="shared" si="164"/>
        <v>71300</v>
      </c>
      <c r="K343" s="178">
        <v>0</v>
      </c>
      <c r="L343" s="178">
        <v>71300</v>
      </c>
      <c r="M343" s="182">
        <f t="shared" si="165"/>
        <v>0</v>
      </c>
      <c r="N343" s="182">
        <v>0</v>
      </c>
      <c r="O343" s="182">
        <v>0</v>
      </c>
      <c r="P343" s="179"/>
      <c r="Q343" s="179"/>
      <c r="R343" s="179"/>
      <c r="S343" s="182">
        <f t="shared" si="166"/>
        <v>0</v>
      </c>
      <c r="T343" s="182">
        <v>0</v>
      </c>
      <c r="U343" s="182">
        <v>0</v>
      </c>
      <c r="V343" s="249">
        <f t="shared" si="167"/>
        <v>0</v>
      </c>
      <c r="W343" s="182">
        <f t="shared" si="162"/>
        <v>0</v>
      </c>
      <c r="X343" s="249">
        <v>0</v>
      </c>
      <c r="Y343" s="220"/>
    </row>
    <row r="344" spans="1:25" s="247" customFormat="1" ht="15.75" customHeight="1">
      <c r="A344" s="292"/>
      <c r="B344" s="170"/>
      <c r="C344" s="170"/>
      <c r="D344" s="89"/>
      <c r="E344" s="320" t="s">
        <v>25</v>
      </c>
      <c r="F344" s="222">
        <v>5129</v>
      </c>
      <c r="G344" s="178">
        <f t="shared" si="163"/>
        <v>0</v>
      </c>
      <c r="H344" s="178">
        <v>0</v>
      </c>
      <c r="I344" s="178">
        <v>0</v>
      </c>
      <c r="J344" s="178">
        <f t="shared" si="164"/>
        <v>1936</v>
      </c>
      <c r="K344" s="178">
        <v>0</v>
      </c>
      <c r="L344" s="178">
        <v>1936</v>
      </c>
      <c r="M344" s="182">
        <f t="shared" si="165"/>
        <v>0</v>
      </c>
      <c r="N344" s="182">
        <v>0</v>
      </c>
      <c r="O344" s="182">
        <v>0</v>
      </c>
      <c r="P344" s="179"/>
      <c r="Q344" s="179"/>
      <c r="R344" s="179"/>
      <c r="S344" s="182">
        <f t="shared" si="166"/>
        <v>0</v>
      </c>
      <c r="T344" s="182">
        <v>0</v>
      </c>
      <c r="U344" s="182">
        <v>0</v>
      </c>
      <c r="V344" s="249">
        <f t="shared" si="167"/>
        <v>0</v>
      </c>
      <c r="W344" s="182">
        <f t="shared" si="162"/>
        <v>0</v>
      </c>
      <c r="X344" s="249">
        <v>0</v>
      </c>
      <c r="Y344" s="220"/>
    </row>
    <row r="345" spans="1:25" s="247" customFormat="1" ht="15.75" customHeight="1">
      <c r="A345" s="292"/>
      <c r="B345" s="170"/>
      <c r="C345" s="170"/>
      <c r="D345" s="89"/>
      <c r="E345" s="308" t="s">
        <v>820</v>
      </c>
      <c r="F345" s="107">
        <v>5131</v>
      </c>
      <c r="G345" s="178">
        <f t="shared" si="163"/>
        <v>0</v>
      </c>
      <c r="H345" s="178">
        <v>0</v>
      </c>
      <c r="I345" s="178">
        <v>0</v>
      </c>
      <c r="J345" s="178">
        <f t="shared" si="164"/>
        <v>2000</v>
      </c>
      <c r="K345" s="178">
        <v>0</v>
      </c>
      <c r="L345" s="178">
        <v>2000</v>
      </c>
      <c r="M345" s="182">
        <f t="shared" si="165"/>
        <v>0</v>
      </c>
      <c r="N345" s="182">
        <v>0</v>
      </c>
      <c r="O345" s="182">
        <v>0</v>
      </c>
      <c r="P345" s="179"/>
      <c r="Q345" s="179"/>
      <c r="R345" s="179"/>
      <c r="S345" s="182">
        <f t="shared" si="166"/>
        <v>0</v>
      </c>
      <c r="T345" s="182">
        <v>0</v>
      </c>
      <c r="U345" s="182">
        <v>0</v>
      </c>
      <c r="V345" s="249">
        <f t="shared" si="167"/>
        <v>0</v>
      </c>
      <c r="W345" s="182">
        <f t="shared" si="162"/>
        <v>0</v>
      </c>
      <c r="X345" s="249">
        <v>0</v>
      </c>
      <c r="Y345" s="220"/>
    </row>
    <row r="346" spans="1:25" s="247" customFormat="1" ht="15.75" customHeight="1">
      <c r="A346" s="292"/>
      <c r="B346" s="170"/>
      <c r="C346" s="170"/>
      <c r="D346" s="89"/>
      <c r="E346" s="308" t="s">
        <v>15</v>
      </c>
      <c r="F346" s="107">
        <v>5134</v>
      </c>
      <c r="G346" s="178">
        <f t="shared" si="163"/>
        <v>0</v>
      </c>
      <c r="H346" s="178">
        <v>0</v>
      </c>
      <c r="I346" s="178">
        <v>0</v>
      </c>
      <c r="J346" s="178">
        <f t="shared" si="164"/>
        <v>3000</v>
      </c>
      <c r="K346" s="178">
        <v>0</v>
      </c>
      <c r="L346" s="178">
        <v>3000</v>
      </c>
      <c r="M346" s="182">
        <f t="shared" si="165"/>
        <v>0</v>
      </c>
      <c r="N346" s="182">
        <v>0</v>
      </c>
      <c r="O346" s="182">
        <v>0</v>
      </c>
      <c r="P346" s="179"/>
      <c r="Q346" s="179"/>
      <c r="R346" s="179"/>
      <c r="S346" s="182">
        <f t="shared" si="166"/>
        <v>0</v>
      </c>
      <c r="T346" s="182">
        <v>0</v>
      </c>
      <c r="U346" s="182">
        <v>0</v>
      </c>
      <c r="V346" s="249">
        <f t="shared" si="167"/>
        <v>0</v>
      </c>
      <c r="W346" s="182">
        <f t="shared" si="162"/>
        <v>0</v>
      </c>
      <c r="X346" s="249">
        <v>0</v>
      </c>
      <c r="Y346" s="220"/>
    </row>
    <row r="347" spans="1:25" s="319" customFormat="1" ht="12.75" customHeight="1">
      <c r="A347" s="317">
        <v>2630</v>
      </c>
      <c r="B347" s="323" t="s">
        <v>349</v>
      </c>
      <c r="C347" s="323">
        <v>3</v>
      </c>
      <c r="D347" s="90" t="s">
        <v>268</v>
      </c>
      <c r="E347" s="325" t="s">
        <v>34</v>
      </c>
      <c r="F347" s="236"/>
      <c r="G347" s="312">
        <f>G349</f>
        <v>2449.5</v>
      </c>
      <c r="H347" s="312">
        <f aca="true" t="shared" si="168" ref="H347:X347">H349</f>
        <v>2449.5</v>
      </c>
      <c r="I347" s="312">
        <f t="shared" si="168"/>
        <v>0</v>
      </c>
      <c r="J347" s="312">
        <f t="shared" si="168"/>
        <v>3533.4</v>
      </c>
      <c r="K347" s="312">
        <f t="shared" si="168"/>
        <v>3533.4</v>
      </c>
      <c r="L347" s="312">
        <f t="shared" si="168"/>
        <v>0</v>
      </c>
      <c r="M347" s="312">
        <f t="shared" si="168"/>
        <v>4401.894969999999</v>
      </c>
      <c r="N347" s="312">
        <f t="shared" si="168"/>
        <v>4401.894969999999</v>
      </c>
      <c r="O347" s="312">
        <f t="shared" si="168"/>
        <v>0</v>
      </c>
      <c r="P347" s="312"/>
      <c r="Q347" s="312"/>
      <c r="R347" s="312"/>
      <c r="S347" s="312">
        <f>S349</f>
        <v>5300.478323333333</v>
      </c>
      <c r="T347" s="312">
        <f>T349</f>
        <v>5300.478323333333</v>
      </c>
      <c r="U347" s="312">
        <f>U349</f>
        <v>0</v>
      </c>
      <c r="V347" s="312">
        <f t="shared" si="168"/>
        <v>5681.802071833334</v>
      </c>
      <c r="W347" s="312">
        <f t="shared" si="168"/>
        <v>5681.802071833334</v>
      </c>
      <c r="X347" s="312">
        <f t="shared" si="168"/>
        <v>0</v>
      </c>
      <c r="Y347" s="231"/>
    </row>
    <row r="348" spans="1:25" s="247" customFormat="1" ht="14.25" customHeight="1">
      <c r="A348" s="292"/>
      <c r="B348" s="170"/>
      <c r="C348" s="170"/>
      <c r="D348" s="89"/>
      <c r="E348" s="308" t="s">
        <v>875</v>
      </c>
      <c r="F348" s="107"/>
      <c r="G348" s="178"/>
      <c r="H348" s="178"/>
      <c r="I348" s="178"/>
      <c r="J348" s="222"/>
      <c r="K348" s="222"/>
      <c r="L348" s="222"/>
      <c r="M348" s="249"/>
      <c r="N348" s="249"/>
      <c r="O348" s="249"/>
      <c r="P348" s="249"/>
      <c r="Q348" s="249"/>
      <c r="R348" s="249"/>
      <c r="S348" s="249"/>
      <c r="T348" s="249"/>
      <c r="U348" s="249"/>
      <c r="V348" s="249"/>
      <c r="W348" s="249"/>
      <c r="X348" s="249"/>
      <c r="Y348" s="220"/>
    </row>
    <row r="349" spans="1:25" s="247" customFormat="1" ht="14.25" customHeight="1">
      <c r="A349" s="292">
        <v>2631</v>
      </c>
      <c r="B349" s="222" t="s">
        <v>349</v>
      </c>
      <c r="C349" s="222">
        <v>3</v>
      </c>
      <c r="D349" s="222" t="s">
        <v>271</v>
      </c>
      <c r="E349" s="308" t="s">
        <v>34</v>
      </c>
      <c r="F349" s="107"/>
      <c r="G349" s="178">
        <f>G350+G351</f>
        <v>2449.5</v>
      </c>
      <c r="H349" s="178">
        <f aca="true" t="shared" si="169" ref="H349:O349">H350+H351</f>
        <v>2449.5</v>
      </c>
      <c r="I349" s="178">
        <f t="shared" si="169"/>
        <v>0</v>
      </c>
      <c r="J349" s="178">
        <f t="shared" si="169"/>
        <v>3533.4</v>
      </c>
      <c r="K349" s="178">
        <f t="shared" si="169"/>
        <v>3533.4</v>
      </c>
      <c r="L349" s="178">
        <f t="shared" si="169"/>
        <v>0</v>
      </c>
      <c r="M349" s="178">
        <f t="shared" si="169"/>
        <v>4401.894969999999</v>
      </c>
      <c r="N349" s="178">
        <f t="shared" si="169"/>
        <v>4401.894969999999</v>
      </c>
      <c r="O349" s="178">
        <f t="shared" si="169"/>
        <v>0</v>
      </c>
      <c r="P349" s="179"/>
      <c r="Q349" s="179"/>
      <c r="R349" s="179"/>
      <c r="S349" s="178">
        <f aca="true" t="shared" si="170" ref="S349:X349">S350+S351</f>
        <v>5300.478323333333</v>
      </c>
      <c r="T349" s="178">
        <f t="shared" si="170"/>
        <v>5300.478323333333</v>
      </c>
      <c r="U349" s="178">
        <f t="shared" si="170"/>
        <v>0</v>
      </c>
      <c r="V349" s="178">
        <f t="shared" si="170"/>
        <v>5681.802071833334</v>
      </c>
      <c r="W349" s="178">
        <f t="shared" si="170"/>
        <v>5681.802071833334</v>
      </c>
      <c r="X349" s="178">
        <f t="shared" si="170"/>
        <v>0</v>
      </c>
      <c r="Y349" s="220"/>
    </row>
    <row r="350" spans="1:25" s="247" customFormat="1" ht="26.25" customHeight="1">
      <c r="A350" s="292"/>
      <c r="B350" s="170"/>
      <c r="C350" s="170"/>
      <c r="D350" s="89"/>
      <c r="E350" s="302" t="s">
        <v>541</v>
      </c>
      <c r="F350" s="107" t="s">
        <v>542</v>
      </c>
      <c r="G350" s="178">
        <f>H350+I350</f>
        <v>2449.5</v>
      </c>
      <c r="H350" s="178">
        <v>2449.5</v>
      </c>
      <c r="I350" s="178">
        <v>0</v>
      </c>
      <c r="J350" s="178">
        <f>K350+L350</f>
        <v>3533.4</v>
      </c>
      <c r="K350" s="178">
        <v>3533.4</v>
      </c>
      <c r="L350" s="178">
        <v>0</v>
      </c>
      <c r="M350" s="182">
        <f>N350+O350</f>
        <v>1643.5749699999992</v>
      </c>
      <c r="N350" s="182">
        <f>'[3]բյուջե 2023-ծախս'!$N$59/1000-N351</f>
        <v>1643.5749699999992</v>
      </c>
      <c r="O350" s="182">
        <v>0</v>
      </c>
      <c r="P350" s="179"/>
      <c r="Q350" s="179"/>
      <c r="R350" s="179"/>
      <c r="S350" s="182">
        <f>T350+U350</f>
        <v>2542.158323333333</v>
      </c>
      <c r="T350" s="182">
        <f>(H350+K350+N350)/3</f>
        <v>2542.158323333333</v>
      </c>
      <c r="U350" s="182">
        <v>0</v>
      </c>
      <c r="V350" s="182">
        <f>W350+X350</f>
        <v>2923.482071833333</v>
      </c>
      <c r="W350" s="182">
        <f>T350+T350*0.15</f>
        <v>2923.482071833333</v>
      </c>
      <c r="X350" s="182">
        <v>0</v>
      </c>
      <c r="Y350" s="220"/>
    </row>
    <row r="351" spans="1:25" s="247" customFormat="1" ht="26.25" customHeight="1">
      <c r="A351" s="292"/>
      <c r="B351" s="170"/>
      <c r="C351" s="170"/>
      <c r="D351" s="89"/>
      <c r="E351" s="293" t="s">
        <v>529</v>
      </c>
      <c r="F351" s="222" t="s">
        <v>530</v>
      </c>
      <c r="G351" s="178">
        <f>H351+I351</f>
        <v>0</v>
      </c>
      <c r="H351" s="178">
        <v>0</v>
      </c>
      <c r="I351" s="178">
        <v>0</v>
      </c>
      <c r="J351" s="178">
        <f>K351+L351</f>
        <v>0</v>
      </c>
      <c r="K351" s="178">
        <v>0</v>
      </c>
      <c r="L351" s="178">
        <v>0</v>
      </c>
      <c r="M351" s="182">
        <f>N351+O351</f>
        <v>2758.32</v>
      </c>
      <c r="N351" s="182">
        <f>'[3]բյուջե 2023-եկամուտ'!$F$56/1000</f>
        <v>2758.32</v>
      </c>
      <c r="O351" s="182"/>
      <c r="P351" s="179"/>
      <c r="Q351" s="179"/>
      <c r="R351" s="179"/>
      <c r="S351" s="182">
        <f>T351+U351</f>
        <v>2758.32</v>
      </c>
      <c r="T351" s="182">
        <f>N351</f>
        <v>2758.32</v>
      </c>
      <c r="U351" s="182">
        <v>0</v>
      </c>
      <c r="V351" s="182">
        <f>W351+X351</f>
        <v>2758.32</v>
      </c>
      <c r="W351" s="182">
        <f>T351</f>
        <v>2758.32</v>
      </c>
      <c r="X351" s="182">
        <v>0</v>
      </c>
      <c r="Y351" s="220"/>
    </row>
    <row r="352" spans="1:25" s="296" customFormat="1" ht="21" customHeight="1">
      <c r="A352" s="322" t="s">
        <v>354</v>
      </c>
      <c r="B352" s="323" t="s">
        <v>349</v>
      </c>
      <c r="C352" s="323" t="s">
        <v>311</v>
      </c>
      <c r="D352" s="90" t="s">
        <v>268</v>
      </c>
      <c r="E352" s="294" t="s">
        <v>355</v>
      </c>
      <c r="F352" s="90"/>
      <c r="G352" s="90">
        <f>G354</f>
        <v>23157.899999999998</v>
      </c>
      <c r="H352" s="90">
        <f aca="true" t="shared" si="171" ref="H352:X352">H354</f>
        <v>22716.8</v>
      </c>
      <c r="I352" s="90">
        <f t="shared" si="171"/>
        <v>441.1</v>
      </c>
      <c r="J352" s="90">
        <f>J356+J360+J366+J368+J370+J372</f>
        <v>28312.1</v>
      </c>
      <c r="K352" s="90">
        <f>K356+K360+K366+K368+K370+K372</f>
        <v>26312.1</v>
      </c>
      <c r="L352" s="90">
        <f>L356+L360+L366+L368+L370+L372</f>
        <v>2000</v>
      </c>
      <c r="M352" s="90">
        <f t="shared" si="171"/>
        <v>109193.44795671104</v>
      </c>
      <c r="N352" s="90">
        <f t="shared" si="171"/>
        <v>29193.44795671104</v>
      </c>
      <c r="O352" s="90">
        <f t="shared" si="171"/>
        <v>80000</v>
      </c>
      <c r="P352" s="90"/>
      <c r="Q352" s="90"/>
      <c r="R352" s="90"/>
      <c r="S352" s="90">
        <f>S354</f>
        <v>46985.38243627815</v>
      </c>
      <c r="T352" s="90">
        <f>T354</f>
        <v>29485.382436278152</v>
      </c>
      <c r="U352" s="90">
        <f>U354</f>
        <v>17500</v>
      </c>
      <c r="V352" s="90">
        <f t="shared" si="171"/>
        <v>17500</v>
      </c>
      <c r="W352" s="90">
        <f t="shared" si="171"/>
        <v>29927.663172822322</v>
      </c>
      <c r="X352" s="90">
        <f t="shared" si="171"/>
        <v>17500</v>
      </c>
      <c r="Y352" s="295"/>
    </row>
    <row r="353" spans="1:25" s="247" customFormat="1" ht="12.75" customHeight="1">
      <c r="A353" s="292"/>
      <c r="B353" s="170"/>
      <c r="C353" s="170"/>
      <c r="D353" s="89"/>
      <c r="E353" s="293" t="s">
        <v>273</v>
      </c>
      <c r="F353" s="89"/>
      <c r="G353" s="89"/>
      <c r="H353" s="89"/>
      <c r="I353" s="89"/>
      <c r="J353" s="89"/>
      <c r="K353" s="89"/>
      <c r="L353" s="89"/>
      <c r="M353" s="249"/>
      <c r="N353" s="249"/>
      <c r="O353" s="249"/>
      <c r="P353" s="249"/>
      <c r="Q353" s="249"/>
      <c r="R353" s="249"/>
      <c r="S353" s="249"/>
      <c r="T353" s="249"/>
      <c r="U353" s="249"/>
      <c r="V353" s="249"/>
      <c r="W353" s="249"/>
      <c r="X353" s="249"/>
      <c r="Y353" s="220"/>
    </row>
    <row r="354" spans="1:25" s="247" customFormat="1" ht="12.75" customHeight="1">
      <c r="A354" s="221" t="s">
        <v>356</v>
      </c>
      <c r="B354" s="222" t="s">
        <v>349</v>
      </c>
      <c r="C354" s="222" t="s">
        <v>311</v>
      </c>
      <c r="D354" s="222" t="s">
        <v>271</v>
      </c>
      <c r="E354" s="293" t="s">
        <v>355</v>
      </c>
      <c r="F354" s="89"/>
      <c r="G354" s="89">
        <f aca="true" t="shared" si="172" ref="G354:O354">G356+G360+G366+G368+G370+G372</f>
        <v>23157.899999999998</v>
      </c>
      <c r="H354" s="89">
        <f t="shared" si="172"/>
        <v>22716.8</v>
      </c>
      <c r="I354" s="89">
        <f t="shared" si="172"/>
        <v>441.1</v>
      </c>
      <c r="J354" s="89">
        <f t="shared" si="172"/>
        <v>28312.1</v>
      </c>
      <c r="K354" s="89">
        <f t="shared" si="172"/>
        <v>26312.1</v>
      </c>
      <c r="L354" s="89">
        <f t="shared" si="172"/>
        <v>2000</v>
      </c>
      <c r="M354" s="89">
        <f t="shared" si="172"/>
        <v>109193.44795671104</v>
      </c>
      <c r="N354" s="89">
        <f t="shared" si="172"/>
        <v>29193.44795671104</v>
      </c>
      <c r="O354" s="89">
        <f t="shared" si="172"/>
        <v>80000</v>
      </c>
      <c r="P354" s="179"/>
      <c r="Q354" s="179"/>
      <c r="R354" s="179"/>
      <c r="S354" s="89">
        <f>S356+S360+S366+S368+S370+S372</f>
        <v>46985.38243627815</v>
      </c>
      <c r="T354" s="89">
        <f>T356+T360+T366+T368+T370+T372</f>
        <v>29485.382436278152</v>
      </c>
      <c r="U354" s="89">
        <f>U356+U360+U366+U368+U370+U372</f>
        <v>17500</v>
      </c>
      <c r="V354" s="89">
        <f>X354</f>
        <v>17500</v>
      </c>
      <c r="W354" s="89">
        <f>W356+W360+W366+W368+W370+W372</f>
        <v>29927.663172822322</v>
      </c>
      <c r="X354" s="89">
        <f>X356</f>
        <v>17500</v>
      </c>
      <c r="Y354" s="220"/>
    </row>
    <row r="355" spans="1:25" s="247" customFormat="1" ht="12.75" customHeight="1">
      <c r="A355" s="292"/>
      <c r="B355" s="170"/>
      <c r="C355" s="170"/>
      <c r="D355" s="89"/>
      <c r="E355" s="293" t="s">
        <v>77</v>
      </c>
      <c r="F355" s="89"/>
      <c r="G355" s="89"/>
      <c r="H355" s="89"/>
      <c r="I355" s="89"/>
      <c r="J355" s="89"/>
      <c r="K355" s="89"/>
      <c r="L355" s="89"/>
      <c r="M355" s="249"/>
      <c r="N355" s="249"/>
      <c r="O355" s="249"/>
      <c r="P355" s="249"/>
      <c r="Q355" s="249"/>
      <c r="R355" s="249"/>
      <c r="S355" s="249"/>
      <c r="T355" s="249"/>
      <c r="U355" s="249"/>
      <c r="V355" s="249"/>
      <c r="W355" s="249"/>
      <c r="X355" s="249"/>
      <c r="Y355" s="220"/>
    </row>
    <row r="356" spans="1:25" s="219" customFormat="1" ht="20.25" customHeight="1">
      <c r="A356" s="299"/>
      <c r="B356" s="268"/>
      <c r="C356" s="268"/>
      <c r="D356" s="300"/>
      <c r="E356" s="294" t="s">
        <v>803</v>
      </c>
      <c r="F356" s="90"/>
      <c r="G356" s="90">
        <f aca="true" t="shared" si="173" ref="G356:L356">G357+G359+G358</f>
        <v>0</v>
      </c>
      <c r="H356" s="90">
        <f t="shared" si="173"/>
        <v>0</v>
      </c>
      <c r="I356" s="90">
        <f t="shared" si="173"/>
        <v>0</v>
      </c>
      <c r="J356" s="90">
        <f t="shared" si="173"/>
        <v>1350</v>
      </c>
      <c r="K356" s="90">
        <f t="shared" si="173"/>
        <v>1350</v>
      </c>
      <c r="L356" s="90">
        <f t="shared" si="173"/>
        <v>0</v>
      </c>
      <c r="M356" s="90">
        <f aca="true" t="shared" si="174" ref="M356:X356">M357+M359</f>
        <v>80000</v>
      </c>
      <c r="N356" s="90">
        <f t="shared" si="174"/>
        <v>0</v>
      </c>
      <c r="O356" s="90">
        <f t="shared" si="174"/>
        <v>80000</v>
      </c>
      <c r="P356" s="90"/>
      <c r="Q356" s="90"/>
      <c r="R356" s="90"/>
      <c r="S356" s="90">
        <f>S357+S359</f>
        <v>17500</v>
      </c>
      <c r="T356" s="90">
        <f>T357+T359</f>
        <v>0</v>
      </c>
      <c r="U356" s="90">
        <f>U357+U359</f>
        <v>17500</v>
      </c>
      <c r="V356" s="90">
        <f t="shared" si="174"/>
        <v>17500</v>
      </c>
      <c r="W356" s="90">
        <f t="shared" si="174"/>
        <v>0</v>
      </c>
      <c r="X356" s="90">
        <f t="shared" si="174"/>
        <v>17500</v>
      </c>
      <c r="Y356" s="217"/>
    </row>
    <row r="357" spans="1:25" s="247" customFormat="1" ht="12.75" customHeight="1">
      <c r="A357" s="292"/>
      <c r="B357" s="170"/>
      <c r="C357" s="170"/>
      <c r="D357" s="89"/>
      <c r="E357" s="293" t="s">
        <v>503</v>
      </c>
      <c r="F357" s="222" t="s">
        <v>502</v>
      </c>
      <c r="G357" s="178">
        <f aca="true" t="shared" si="175" ref="G357:G365">H357+I357</f>
        <v>0</v>
      </c>
      <c r="H357" s="178">
        <v>0</v>
      </c>
      <c r="I357" s="178">
        <v>0</v>
      </c>
      <c r="J357" s="178">
        <f>K357+L357</f>
        <v>500</v>
      </c>
      <c r="K357" s="178">
        <v>500</v>
      </c>
      <c r="L357" s="178">
        <v>0</v>
      </c>
      <c r="M357" s="182">
        <f>N357+O357</f>
        <v>0</v>
      </c>
      <c r="N357" s="182">
        <v>0</v>
      </c>
      <c r="O357" s="182">
        <v>0</v>
      </c>
      <c r="P357" s="179"/>
      <c r="Q357" s="179"/>
      <c r="R357" s="179"/>
      <c r="S357" s="182">
        <f>T357+U357</f>
        <v>0</v>
      </c>
      <c r="T357" s="182">
        <v>0</v>
      </c>
      <c r="U357" s="182">
        <v>0</v>
      </c>
      <c r="V357" s="182">
        <f>W357+X357</f>
        <v>0</v>
      </c>
      <c r="W357" s="182">
        <v>0</v>
      </c>
      <c r="X357" s="182">
        <v>0</v>
      </c>
      <c r="Y357" s="220"/>
    </row>
    <row r="358" spans="1:25" s="247" customFormat="1" ht="12.75" customHeight="1">
      <c r="A358" s="292"/>
      <c r="B358" s="170"/>
      <c r="C358" s="170"/>
      <c r="D358" s="89"/>
      <c r="E358" s="320" t="s">
        <v>827</v>
      </c>
      <c r="F358" s="222">
        <v>4267</v>
      </c>
      <c r="G358" s="178">
        <f t="shared" si="175"/>
        <v>0</v>
      </c>
      <c r="H358" s="178">
        <v>0</v>
      </c>
      <c r="I358" s="178">
        <v>0</v>
      </c>
      <c r="J358" s="178">
        <f>K358+L358</f>
        <v>850</v>
      </c>
      <c r="K358" s="178">
        <v>850</v>
      </c>
      <c r="L358" s="178">
        <v>0</v>
      </c>
      <c r="M358" s="182">
        <f>N358+O358</f>
        <v>0</v>
      </c>
      <c r="N358" s="182">
        <v>0</v>
      </c>
      <c r="O358" s="182">
        <v>0</v>
      </c>
      <c r="P358" s="179"/>
      <c r="Q358" s="179"/>
      <c r="R358" s="179"/>
      <c r="S358" s="182">
        <f>T358+U358</f>
        <v>0</v>
      </c>
      <c r="T358" s="182">
        <v>0</v>
      </c>
      <c r="U358" s="182">
        <v>0</v>
      </c>
      <c r="V358" s="182">
        <f>W358+X358</f>
        <v>0</v>
      </c>
      <c r="W358" s="182">
        <v>0</v>
      </c>
      <c r="X358" s="182">
        <v>0</v>
      </c>
      <c r="Y358" s="220"/>
    </row>
    <row r="359" spans="1:25" s="247" customFormat="1" ht="12.75" customHeight="1">
      <c r="A359" s="292"/>
      <c r="B359" s="170"/>
      <c r="C359" s="170"/>
      <c r="D359" s="89"/>
      <c r="E359" s="293" t="s">
        <v>595</v>
      </c>
      <c r="F359" s="222" t="s">
        <v>594</v>
      </c>
      <c r="G359" s="178">
        <f t="shared" si="175"/>
        <v>0</v>
      </c>
      <c r="H359" s="178">
        <v>0</v>
      </c>
      <c r="I359" s="178">
        <v>0</v>
      </c>
      <c r="J359" s="178">
        <f>K359+L359</f>
        <v>0</v>
      </c>
      <c r="K359" s="178">
        <v>0</v>
      </c>
      <c r="L359" s="178">
        <v>0</v>
      </c>
      <c r="M359" s="182">
        <f>N359+O359</f>
        <v>80000</v>
      </c>
      <c r="N359" s="182">
        <v>0</v>
      </c>
      <c r="O359" s="182">
        <f>ԿԾ!R45+ԿԾ!S45</f>
        <v>80000</v>
      </c>
      <c r="P359" s="179"/>
      <c r="Q359" s="179"/>
      <c r="R359" s="179"/>
      <c r="S359" s="182">
        <f>T359+U359</f>
        <v>17500</v>
      </c>
      <c r="T359" s="182">
        <v>0</v>
      </c>
      <c r="U359" s="182">
        <f>ԿԾ!R51+ԿԾ!S51</f>
        <v>17500</v>
      </c>
      <c r="V359" s="182">
        <f>W359+X359</f>
        <v>17500</v>
      </c>
      <c r="W359" s="182">
        <v>0</v>
      </c>
      <c r="X359" s="182">
        <f>U359</f>
        <v>17500</v>
      </c>
      <c r="Y359" s="220"/>
    </row>
    <row r="360" spans="1:25" s="219" customFormat="1" ht="25.5" customHeight="1">
      <c r="A360" s="299"/>
      <c r="B360" s="268"/>
      <c r="C360" s="268"/>
      <c r="D360" s="300"/>
      <c r="E360" s="294" t="s">
        <v>804</v>
      </c>
      <c r="F360" s="90"/>
      <c r="G360" s="90">
        <f>G361+G362+G365+G363+G364</f>
        <v>22716.8</v>
      </c>
      <c r="H360" s="90">
        <f aca="true" t="shared" si="176" ref="H360:O360">H361+H362+H365+H363+H364</f>
        <v>22716.8</v>
      </c>
      <c r="I360" s="90">
        <f t="shared" si="176"/>
        <v>0</v>
      </c>
      <c r="J360" s="90">
        <f t="shared" si="176"/>
        <v>24962.1</v>
      </c>
      <c r="K360" s="90">
        <f t="shared" si="176"/>
        <v>24962.1</v>
      </c>
      <c r="L360" s="90">
        <f t="shared" si="176"/>
        <v>0</v>
      </c>
      <c r="M360" s="90">
        <f t="shared" si="176"/>
        <v>29193.44795671104</v>
      </c>
      <c r="N360" s="90">
        <f t="shared" si="176"/>
        <v>29193.44795671104</v>
      </c>
      <c r="O360" s="90">
        <f t="shared" si="176"/>
        <v>0</v>
      </c>
      <c r="P360" s="90"/>
      <c r="Q360" s="90"/>
      <c r="R360" s="90"/>
      <c r="S360" s="90">
        <f>S361+S362+S365+S363+S364</f>
        <v>29485.382436278152</v>
      </c>
      <c r="T360" s="90">
        <f>T361+T362+T365+T363+T364</f>
        <v>29485.382436278152</v>
      </c>
      <c r="U360" s="90">
        <f>U361+U362+U365+U363+U364</f>
        <v>0</v>
      </c>
      <c r="V360" s="90">
        <f>V361+V362+V365</f>
        <v>28523.156922822323</v>
      </c>
      <c r="W360" s="90">
        <f>W361+W362+W365+W363+W364</f>
        <v>29927.663172822322</v>
      </c>
      <c r="X360" s="90">
        <f>X361+X362+X365</f>
        <v>0</v>
      </c>
      <c r="Y360" s="217"/>
    </row>
    <row r="361" spans="1:25" s="247" customFormat="1" ht="15" customHeight="1">
      <c r="A361" s="292"/>
      <c r="B361" s="170"/>
      <c r="C361" s="170"/>
      <c r="D361" s="89"/>
      <c r="E361" s="293" t="s">
        <v>464</v>
      </c>
      <c r="F361" s="222" t="s">
        <v>463</v>
      </c>
      <c r="G361" s="178">
        <f t="shared" si="175"/>
        <v>15544</v>
      </c>
      <c r="H361" s="178">
        <v>15544</v>
      </c>
      <c r="I361" s="178">
        <v>0</v>
      </c>
      <c r="J361" s="178">
        <f>K361+L361</f>
        <v>19527.8</v>
      </c>
      <c r="K361" s="178">
        <v>19527.8</v>
      </c>
      <c r="L361" s="178">
        <v>0</v>
      </c>
      <c r="M361" s="182">
        <f>N361+O361</f>
        <v>25442.41433671104</v>
      </c>
      <c r="N361" s="182">
        <f>'[3]բյուջե 2023-ծախս'!$R$12/1000</f>
        <v>25442.41433671104</v>
      </c>
      <c r="O361" s="182">
        <v>0</v>
      </c>
      <c r="P361" s="179"/>
      <c r="Q361" s="179"/>
      <c r="R361" s="179"/>
      <c r="S361" s="182">
        <f>T361+U361</f>
        <v>25138.55456294482</v>
      </c>
      <c r="T361" s="182">
        <f>4!S89-8!T362-8!T363-8!T364</f>
        <v>25138.55456294482</v>
      </c>
      <c r="U361" s="182">
        <v>0</v>
      </c>
      <c r="V361" s="182">
        <f>W361+X361</f>
        <v>25515.632881388992</v>
      </c>
      <c r="W361" s="182">
        <f>T361+T361*0.015</f>
        <v>25515.632881388992</v>
      </c>
      <c r="X361" s="182">
        <v>0</v>
      </c>
      <c r="Y361" s="220"/>
    </row>
    <row r="362" spans="1:25" s="247" customFormat="1" ht="26.25" customHeight="1">
      <c r="A362" s="292"/>
      <c r="B362" s="170"/>
      <c r="C362" s="170"/>
      <c r="D362" s="89"/>
      <c r="E362" s="302" t="s">
        <v>541</v>
      </c>
      <c r="F362" s="107" t="s">
        <v>542</v>
      </c>
      <c r="G362" s="178">
        <f t="shared" si="175"/>
        <v>3501.5</v>
      </c>
      <c r="H362" s="178">
        <v>3501.5</v>
      </c>
      <c r="I362" s="178">
        <v>0</v>
      </c>
      <c r="J362" s="178">
        <f>K362+L362</f>
        <v>2986.7</v>
      </c>
      <c r="K362" s="178">
        <v>2986.7</v>
      </c>
      <c r="L362" s="178">
        <v>0</v>
      </c>
      <c r="M362" s="182">
        <f>N362+O362</f>
        <v>2401.03362</v>
      </c>
      <c r="N362" s="182">
        <f>'[3]բյուջե 2023-ծախս'!$N$60/1000</f>
        <v>2401.03362</v>
      </c>
      <c r="O362" s="182">
        <v>0</v>
      </c>
      <c r="P362" s="179"/>
      <c r="Q362" s="179"/>
      <c r="R362" s="179"/>
      <c r="S362" s="182">
        <f>T362+U362</f>
        <v>2963.077873333333</v>
      </c>
      <c r="T362" s="182">
        <f>(H362+K362+N362)/3</f>
        <v>2963.077873333333</v>
      </c>
      <c r="U362" s="182">
        <v>0</v>
      </c>
      <c r="V362" s="182">
        <f>W362+X362</f>
        <v>3007.524041433333</v>
      </c>
      <c r="W362" s="182">
        <f>T362+T362*0.015</f>
        <v>3007.524041433333</v>
      </c>
      <c r="X362" s="182">
        <v>0</v>
      </c>
      <c r="Y362" s="220"/>
    </row>
    <row r="363" spans="1:25" s="247" customFormat="1" ht="26.25" customHeight="1">
      <c r="A363" s="292"/>
      <c r="B363" s="170"/>
      <c r="C363" s="170"/>
      <c r="D363" s="89"/>
      <c r="E363" s="293" t="s">
        <v>503</v>
      </c>
      <c r="F363" s="222" t="s">
        <v>502</v>
      </c>
      <c r="G363" s="178">
        <f t="shared" si="175"/>
        <v>0</v>
      </c>
      <c r="H363" s="178">
        <v>0</v>
      </c>
      <c r="I363" s="178">
        <v>0</v>
      </c>
      <c r="J363" s="178">
        <f>K363+L363</f>
        <v>0</v>
      </c>
      <c r="K363" s="178">
        <v>0</v>
      </c>
      <c r="L363" s="178">
        <v>0</v>
      </c>
      <c r="M363" s="182">
        <f>N363+O363</f>
        <v>500</v>
      </c>
      <c r="N363" s="182">
        <f>'[3]բյուջե 2023-ծախս'!$R$28/1000</f>
        <v>500</v>
      </c>
      <c r="O363" s="182"/>
      <c r="P363" s="179"/>
      <c r="Q363" s="179"/>
      <c r="R363" s="179"/>
      <c r="S363" s="182">
        <f>T363+U363</f>
        <v>512.5</v>
      </c>
      <c r="T363" s="182">
        <f>N363+N363*0.025</f>
        <v>512.5</v>
      </c>
      <c r="U363" s="182">
        <v>0</v>
      </c>
      <c r="V363" s="182">
        <f>W363+X363</f>
        <v>520.1875</v>
      </c>
      <c r="W363" s="182">
        <f>T363+T363*0.015</f>
        <v>520.1875</v>
      </c>
      <c r="X363" s="182">
        <v>0</v>
      </c>
      <c r="Y363" s="220"/>
    </row>
    <row r="364" spans="1:25" s="247" customFormat="1" ht="15" customHeight="1">
      <c r="A364" s="292"/>
      <c r="B364" s="170"/>
      <c r="C364" s="170"/>
      <c r="D364" s="89"/>
      <c r="E364" s="320" t="s">
        <v>18</v>
      </c>
      <c r="F364" s="222">
        <v>4269</v>
      </c>
      <c r="G364" s="178">
        <f t="shared" si="175"/>
        <v>0</v>
      </c>
      <c r="H364" s="178">
        <v>0</v>
      </c>
      <c r="I364" s="178">
        <v>0</v>
      </c>
      <c r="J364" s="178">
        <f>K364+L364</f>
        <v>0</v>
      </c>
      <c r="K364" s="178">
        <v>0</v>
      </c>
      <c r="L364" s="178">
        <v>0</v>
      </c>
      <c r="M364" s="182">
        <f>N364+O364</f>
        <v>850</v>
      </c>
      <c r="N364" s="182">
        <f>'[3]բյուջե 2023-ծախս'!$R$36/1000</f>
        <v>850</v>
      </c>
      <c r="O364" s="182"/>
      <c r="P364" s="179"/>
      <c r="Q364" s="179"/>
      <c r="R364" s="179"/>
      <c r="S364" s="182">
        <f>T364+U364</f>
        <v>871.25</v>
      </c>
      <c r="T364" s="182">
        <f>N364+N364*0.025</f>
        <v>871.25</v>
      </c>
      <c r="U364" s="182">
        <v>0</v>
      </c>
      <c r="V364" s="182">
        <f>W364+X364</f>
        <v>884.31875</v>
      </c>
      <c r="W364" s="182">
        <f>T364+T364*0.015</f>
        <v>884.31875</v>
      </c>
      <c r="X364" s="182">
        <v>0</v>
      </c>
      <c r="Y364" s="220"/>
    </row>
    <row r="365" spans="1:25" s="247" customFormat="1" ht="16.5" customHeight="1">
      <c r="A365" s="292"/>
      <c r="B365" s="170"/>
      <c r="C365" s="170"/>
      <c r="D365" s="89"/>
      <c r="E365" s="293" t="s">
        <v>494</v>
      </c>
      <c r="F365" s="222">
        <v>4639</v>
      </c>
      <c r="G365" s="178">
        <f t="shared" si="175"/>
        <v>3671.3</v>
      </c>
      <c r="H365" s="178">
        <v>3671.3</v>
      </c>
      <c r="I365" s="178">
        <v>0</v>
      </c>
      <c r="J365" s="178">
        <f>K365+L365</f>
        <v>2447.6</v>
      </c>
      <c r="K365" s="178">
        <v>2447.6</v>
      </c>
      <c r="L365" s="178">
        <v>0</v>
      </c>
      <c r="M365" s="182">
        <f>N365+O365</f>
        <v>0</v>
      </c>
      <c r="N365" s="182">
        <v>0</v>
      </c>
      <c r="O365" s="182">
        <v>0</v>
      </c>
      <c r="P365" s="179"/>
      <c r="Q365" s="179"/>
      <c r="R365" s="179"/>
      <c r="S365" s="182">
        <f>T365+U365</f>
        <v>0</v>
      </c>
      <c r="T365" s="182">
        <v>0</v>
      </c>
      <c r="U365" s="182">
        <v>0</v>
      </c>
      <c r="V365" s="182">
        <f>W365+X365</f>
        <v>0</v>
      </c>
      <c r="W365" s="182">
        <v>0</v>
      </c>
      <c r="X365" s="182">
        <v>0</v>
      </c>
      <c r="Y365" s="220"/>
    </row>
    <row r="366" spans="1:25" s="219" customFormat="1" ht="46.5" customHeight="1">
      <c r="A366" s="299"/>
      <c r="B366" s="268"/>
      <c r="C366" s="268"/>
      <c r="D366" s="300"/>
      <c r="E366" s="294" t="s">
        <v>805</v>
      </c>
      <c r="F366" s="90"/>
      <c r="G366" s="90">
        <f aca="true" t="shared" si="177" ref="G366:X366">G367</f>
        <v>0</v>
      </c>
      <c r="H366" s="90">
        <f t="shared" si="177"/>
        <v>0</v>
      </c>
      <c r="I366" s="90">
        <f t="shared" si="177"/>
        <v>0</v>
      </c>
      <c r="J366" s="90">
        <f t="shared" si="177"/>
        <v>0</v>
      </c>
      <c r="K366" s="90">
        <f t="shared" si="177"/>
        <v>0</v>
      </c>
      <c r="L366" s="90">
        <f t="shared" si="177"/>
        <v>0</v>
      </c>
      <c r="M366" s="90">
        <f t="shared" si="177"/>
        <v>0</v>
      </c>
      <c r="N366" s="90">
        <f t="shared" si="177"/>
        <v>0</v>
      </c>
      <c r="O366" s="90">
        <f t="shared" si="177"/>
        <v>0</v>
      </c>
      <c r="P366" s="90"/>
      <c r="Q366" s="90"/>
      <c r="R366" s="90"/>
      <c r="S366" s="90">
        <f t="shared" si="177"/>
        <v>0</v>
      </c>
      <c r="T366" s="90">
        <f t="shared" si="177"/>
        <v>0</v>
      </c>
      <c r="U366" s="90">
        <f t="shared" si="177"/>
        <v>0</v>
      </c>
      <c r="V366" s="90">
        <f t="shared" si="177"/>
        <v>0</v>
      </c>
      <c r="W366" s="90">
        <f t="shared" si="177"/>
        <v>0</v>
      </c>
      <c r="X366" s="90">
        <f t="shared" si="177"/>
        <v>0</v>
      </c>
      <c r="Y366" s="217"/>
    </row>
    <row r="367" spans="1:25" s="247" customFormat="1" ht="12.75" customHeight="1">
      <c r="A367" s="292"/>
      <c r="B367" s="170"/>
      <c r="C367" s="170"/>
      <c r="D367" s="89"/>
      <c r="E367" s="293" t="s">
        <v>579</v>
      </c>
      <c r="F367" s="222" t="s">
        <v>580</v>
      </c>
      <c r="G367" s="178">
        <f>H367+I367</f>
        <v>0</v>
      </c>
      <c r="H367" s="178">
        <v>0</v>
      </c>
      <c r="I367" s="178">
        <v>0</v>
      </c>
      <c r="J367" s="178">
        <f>K367+L367</f>
        <v>0</v>
      </c>
      <c r="K367" s="178">
        <v>0</v>
      </c>
      <c r="L367" s="178">
        <v>0</v>
      </c>
      <c r="M367" s="182">
        <f>N367+O367</f>
        <v>0</v>
      </c>
      <c r="N367" s="182">
        <v>0</v>
      </c>
      <c r="O367" s="182">
        <v>0</v>
      </c>
      <c r="P367" s="179"/>
      <c r="Q367" s="179"/>
      <c r="R367" s="179"/>
      <c r="S367" s="182">
        <f>T367+U367</f>
        <v>0</v>
      </c>
      <c r="T367" s="182">
        <v>0</v>
      </c>
      <c r="U367" s="182">
        <v>0</v>
      </c>
      <c r="V367" s="182">
        <f>W367+X367</f>
        <v>0</v>
      </c>
      <c r="W367" s="182">
        <v>0</v>
      </c>
      <c r="X367" s="182">
        <v>0</v>
      </c>
      <c r="Y367" s="220"/>
    </row>
    <row r="368" spans="1:25" s="219" customFormat="1" ht="48" customHeight="1">
      <c r="A368" s="299"/>
      <c r="B368" s="268"/>
      <c r="C368" s="268"/>
      <c r="D368" s="300"/>
      <c r="E368" s="294" t="s">
        <v>806</v>
      </c>
      <c r="F368" s="90"/>
      <c r="G368" s="90">
        <f aca="true" t="shared" si="178" ref="G368:X368">G369</f>
        <v>0</v>
      </c>
      <c r="H368" s="90">
        <f t="shared" si="178"/>
        <v>0</v>
      </c>
      <c r="I368" s="90">
        <f t="shared" si="178"/>
        <v>0</v>
      </c>
      <c r="J368" s="90">
        <f t="shared" si="178"/>
        <v>0</v>
      </c>
      <c r="K368" s="90">
        <f t="shared" si="178"/>
        <v>0</v>
      </c>
      <c r="L368" s="90">
        <f t="shared" si="178"/>
        <v>0</v>
      </c>
      <c r="M368" s="90">
        <f t="shared" si="178"/>
        <v>0</v>
      </c>
      <c r="N368" s="90">
        <f t="shared" si="178"/>
        <v>0</v>
      </c>
      <c r="O368" s="90">
        <f t="shared" si="178"/>
        <v>0</v>
      </c>
      <c r="P368" s="90"/>
      <c r="Q368" s="90"/>
      <c r="R368" s="90"/>
      <c r="S368" s="90">
        <f t="shared" si="178"/>
        <v>0</v>
      </c>
      <c r="T368" s="90">
        <f t="shared" si="178"/>
        <v>0</v>
      </c>
      <c r="U368" s="90">
        <f t="shared" si="178"/>
        <v>0</v>
      </c>
      <c r="V368" s="90">
        <f t="shared" si="178"/>
        <v>0</v>
      </c>
      <c r="W368" s="90">
        <f t="shared" si="178"/>
        <v>0</v>
      </c>
      <c r="X368" s="90">
        <f t="shared" si="178"/>
        <v>0</v>
      </c>
      <c r="Y368" s="217"/>
    </row>
    <row r="369" spans="1:25" s="247" customFormat="1" ht="12.75" customHeight="1">
      <c r="A369" s="292"/>
      <c r="B369" s="170"/>
      <c r="C369" s="170"/>
      <c r="D369" s="89"/>
      <c r="E369" s="293" t="s">
        <v>579</v>
      </c>
      <c r="F369" s="222" t="s">
        <v>580</v>
      </c>
      <c r="G369" s="178">
        <f>H369+I369</f>
        <v>0</v>
      </c>
      <c r="H369" s="178">
        <v>0</v>
      </c>
      <c r="I369" s="178">
        <v>0</v>
      </c>
      <c r="J369" s="178">
        <f>K369+L369</f>
        <v>0</v>
      </c>
      <c r="K369" s="178">
        <v>0</v>
      </c>
      <c r="L369" s="178">
        <v>0</v>
      </c>
      <c r="M369" s="182">
        <f>N369+O369</f>
        <v>0</v>
      </c>
      <c r="N369" s="182">
        <v>0</v>
      </c>
      <c r="O369" s="182">
        <v>0</v>
      </c>
      <c r="P369" s="179"/>
      <c r="Q369" s="179"/>
      <c r="R369" s="179"/>
      <c r="S369" s="182">
        <f>T369+U369</f>
        <v>0</v>
      </c>
      <c r="T369" s="182">
        <v>0</v>
      </c>
      <c r="U369" s="182">
        <v>0</v>
      </c>
      <c r="V369" s="182">
        <f>W369+X369</f>
        <v>0</v>
      </c>
      <c r="W369" s="182">
        <v>0</v>
      </c>
      <c r="X369" s="182">
        <v>0</v>
      </c>
      <c r="Y369" s="220"/>
    </row>
    <row r="370" spans="1:25" s="219" customFormat="1" ht="61.5" customHeight="1">
      <c r="A370" s="299"/>
      <c r="B370" s="268"/>
      <c r="C370" s="268"/>
      <c r="D370" s="300"/>
      <c r="E370" s="294" t="s">
        <v>807</v>
      </c>
      <c r="F370" s="90"/>
      <c r="G370" s="90">
        <f aca="true" t="shared" si="179" ref="G370:X370">G371</f>
        <v>0</v>
      </c>
      <c r="H370" s="90">
        <f t="shared" si="179"/>
        <v>0</v>
      </c>
      <c r="I370" s="90">
        <f t="shared" si="179"/>
        <v>0</v>
      </c>
      <c r="J370" s="90">
        <f t="shared" si="179"/>
        <v>0</v>
      </c>
      <c r="K370" s="90">
        <f t="shared" si="179"/>
        <v>0</v>
      </c>
      <c r="L370" s="90">
        <f t="shared" si="179"/>
        <v>0</v>
      </c>
      <c r="M370" s="90">
        <f t="shared" si="179"/>
        <v>0</v>
      </c>
      <c r="N370" s="90">
        <f t="shared" si="179"/>
        <v>0</v>
      </c>
      <c r="O370" s="90">
        <f t="shared" si="179"/>
        <v>0</v>
      </c>
      <c r="P370" s="90"/>
      <c r="Q370" s="90"/>
      <c r="R370" s="90"/>
      <c r="S370" s="90">
        <f t="shared" si="179"/>
        <v>0</v>
      </c>
      <c r="T370" s="90">
        <f t="shared" si="179"/>
        <v>0</v>
      </c>
      <c r="U370" s="90">
        <f t="shared" si="179"/>
        <v>0</v>
      </c>
      <c r="V370" s="90">
        <f t="shared" si="179"/>
        <v>0</v>
      </c>
      <c r="W370" s="90">
        <f t="shared" si="179"/>
        <v>0</v>
      </c>
      <c r="X370" s="90">
        <f t="shared" si="179"/>
        <v>0</v>
      </c>
      <c r="Y370" s="217"/>
    </row>
    <row r="371" spans="1:25" s="247" customFormat="1" ht="12.75" customHeight="1">
      <c r="A371" s="292"/>
      <c r="B371" s="170"/>
      <c r="C371" s="170"/>
      <c r="D371" s="89"/>
      <c r="E371" s="293" t="s">
        <v>579</v>
      </c>
      <c r="F371" s="222" t="s">
        <v>580</v>
      </c>
      <c r="G371" s="178">
        <f>H371+I371</f>
        <v>0</v>
      </c>
      <c r="H371" s="178">
        <v>0</v>
      </c>
      <c r="I371" s="178">
        <v>0</v>
      </c>
      <c r="J371" s="178">
        <f>K371+L371</f>
        <v>0</v>
      </c>
      <c r="K371" s="178">
        <v>0</v>
      </c>
      <c r="L371" s="178">
        <v>0</v>
      </c>
      <c r="M371" s="182">
        <f>N371+O371</f>
        <v>0</v>
      </c>
      <c r="N371" s="182">
        <v>0</v>
      </c>
      <c r="O371" s="182">
        <v>0</v>
      </c>
      <c r="P371" s="179"/>
      <c r="Q371" s="179"/>
      <c r="R371" s="179"/>
      <c r="S371" s="182">
        <f>T371+U371</f>
        <v>0</v>
      </c>
      <c r="T371" s="182">
        <v>0</v>
      </c>
      <c r="U371" s="182">
        <v>0</v>
      </c>
      <c r="V371" s="182">
        <f>W371+X371</f>
        <v>0</v>
      </c>
      <c r="W371" s="182">
        <v>0</v>
      </c>
      <c r="X371" s="182">
        <v>0</v>
      </c>
      <c r="Y371" s="220"/>
    </row>
    <row r="372" spans="1:25" s="219" customFormat="1" ht="29.25" customHeight="1">
      <c r="A372" s="299"/>
      <c r="B372" s="268"/>
      <c r="C372" s="268"/>
      <c r="D372" s="300"/>
      <c r="E372" s="294" t="s">
        <v>828</v>
      </c>
      <c r="F372" s="90"/>
      <c r="G372" s="90">
        <f aca="true" t="shared" si="180" ref="G372:X372">G373+G374</f>
        <v>441.1</v>
      </c>
      <c r="H372" s="90">
        <f t="shared" si="180"/>
        <v>0</v>
      </c>
      <c r="I372" s="90">
        <f t="shared" si="180"/>
        <v>441.1</v>
      </c>
      <c r="J372" s="90">
        <f t="shared" si="180"/>
        <v>2000</v>
      </c>
      <c r="K372" s="90">
        <f t="shared" si="180"/>
        <v>0</v>
      </c>
      <c r="L372" s="90">
        <f t="shared" si="180"/>
        <v>2000</v>
      </c>
      <c r="M372" s="90">
        <f t="shared" si="180"/>
        <v>0</v>
      </c>
      <c r="N372" s="90">
        <f t="shared" si="180"/>
        <v>0</v>
      </c>
      <c r="O372" s="90">
        <f t="shared" si="180"/>
        <v>0</v>
      </c>
      <c r="P372" s="90"/>
      <c r="Q372" s="90"/>
      <c r="R372" s="90"/>
      <c r="S372" s="90">
        <f>S373+S374</f>
        <v>0</v>
      </c>
      <c r="T372" s="90">
        <f>T373+T374</f>
        <v>0</v>
      </c>
      <c r="U372" s="90">
        <f>U373+U374</f>
        <v>0</v>
      </c>
      <c r="V372" s="90">
        <f t="shared" si="180"/>
        <v>17500</v>
      </c>
      <c r="W372" s="90">
        <f t="shared" si="180"/>
        <v>0</v>
      </c>
      <c r="X372" s="90">
        <f t="shared" si="180"/>
        <v>17500</v>
      </c>
      <c r="Y372" s="217"/>
    </row>
    <row r="373" spans="1:25" s="247" customFormat="1" ht="12.75" customHeight="1">
      <c r="A373" s="292"/>
      <c r="B373" s="170"/>
      <c r="C373" s="170"/>
      <c r="D373" s="89"/>
      <c r="E373" s="293" t="s">
        <v>597</v>
      </c>
      <c r="F373" s="222" t="s">
        <v>596</v>
      </c>
      <c r="G373" s="178">
        <f>H373+I373</f>
        <v>441.1</v>
      </c>
      <c r="H373" s="178">
        <v>0</v>
      </c>
      <c r="I373" s="178">
        <v>441.1</v>
      </c>
      <c r="J373" s="178">
        <f>K373+L373</f>
        <v>0</v>
      </c>
      <c r="K373" s="178">
        <v>0</v>
      </c>
      <c r="L373" s="178">
        <v>0</v>
      </c>
      <c r="M373" s="182">
        <f>N373+O373</f>
        <v>0</v>
      </c>
      <c r="N373" s="182">
        <v>0</v>
      </c>
      <c r="O373" s="182">
        <v>0</v>
      </c>
      <c r="P373" s="179"/>
      <c r="Q373" s="179"/>
      <c r="R373" s="179"/>
      <c r="S373" s="182">
        <f>T373+U373</f>
        <v>0</v>
      </c>
      <c r="T373" s="182">
        <v>0</v>
      </c>
      <c r="U373" s="182">
        <v>0</v>
      </c>
      <c r="V373" s="249">
        <f>W373+X373</f>
        <v>17500</v>
      </c>
      <c r="W373" s="249">
        <v>0</v>
      </c>
      <c r="X373" s="249">
        <f>ԿԾ!R56+ԿԾ!S56</f>
        <v>17500</v>
      </c>
      <c r="Y373" s="220"/>
    </row>
    <row r="374" spans="1:25" s="247" customFormat="1" ht="12.75" customHeight="1">
      <c r="A374" s="292"/>
      <c r="B374" s="170"/>
      <c r="C374" s="170"/>
      <c r="D374" s="89"/>
      <c r="E374" s="320" t="s">
        <v>25</v>
      </c>
      <c r="F374" s="222">
        <v>5129</v>
      </c>
      <c r="G374" s="178">
        <f>H374+I374</f>
        <v>0</v>
      </c>
      <c r="H374" s="178">
        <v>0</v>
      </c>
      <c r="I374" s="178">
        <v>0</v>
      </c>
      <c r="J374" s="178">
        <f>K374+L374</f>
        <v>2000</v>
      </c>
      <c r="K374" s="178">
        <v>0</v>
      </c>
      <c r="L374" s="178">
        <v>2000</v>
      </c>
      <c r="M374" s="182">
        <f>N374+O374</f>
        <v>0</v>
      </c>
      <c r="N374" s="182">
        <v>0</v>
      </c>
      <c r="O374" s="182">
        <v>0</v>
      </c>
      <c r="P374" s="179"/>
      <c r="Q374" s="179"/>
      <c r="R374" s="179"/>
      <c r="S374" s="182">
        <f>T374+U374</f>
        <v>0</v>
      </c>
      <c r="T374" s="182">
        <v>0</v>
      </c>
      <c r="U374" s="182">
        <v>0</v>
      </c>
      <c r="V374" s="182">
        <f>W374+X374</f>
        <v>0</v>
      </c>
      <c r="W374" s="182">
        <v>0</v>
      </c>
      <c r="X374" s="182">
        <v>0</v>
      </c>
      <c r="Y374" s="220"/>
    </row>
    <row r="375" spans="1:25" s="296" customFormat="1" ht="34.5" customHeight="1">
      <c r="A375" s="322" t="s">
        <v>357</v>
      </c>
      <c r="B375" s="323" t="s">
        <v>349</v>
      </c>
      <c r="C375" s="323" t="s">
        <v>284</v>
      </c>
      <c r="D375" s="90" t="s">
        <v>268</v>
      </c>
      <c r="E375" s="294" t="s">
        <v>358</v>
      </c>
      <c r="F375" s="90"/>
      <c r="G375" s="90">
        <f>G377</f>
        <v>0</v>
      </c>
      <c r="H375" s="90">
        <f aca="true" t="shared" si="181" ref="H375:X375">H377</f>
        <v>0</v>
      </c>
      <c r="I375" s="90">
        <f t="shared" si="181"/>
        <v>0</v>
      </c>
      <c r="J375" s="90">
        <f t="shared" si="181"/>
        <v>0</v>
      </c>
      <c r="K375" s="90">
        <f t="shared" si="181"/>
        <v>0</v>
      </c>
      <c r="L375" s="90">
        <f t="shared" si="181"/>
        <v>0</v>
      </c>
      <c r="M375" s="90">
        <f t="shared" si="181"/>
        <v>0</v>
      </c>
      <c r="N375" s="90">
        <f t="shared" si="181"/>
        <v>0</v>
      </c>
      <c r="O375" s="90">
        <f t="shared" si="181"/>
        <v>0</v>
      </c>
      <c r="P375" s="90"/>
      <c r="Q375" s="90"/>
      <c r="R375" s="90"/>
      <c r="S375" s="90">
        <f>S377</f>
        <v>0</v>
      </c>
      <c r="T375" s="90">
        <f>T377</f>
        <v>0</v>
      </c>
      <c r="U375" s="90">
        <f>U377</f>
        <v>0</v>
      </c>
      <c r="V375" s="90">
        <f t="shared" si="181"/>
        <v>0</v>
      </c>
      <c r="W375" s="90">
        <f t="shared" si="181"/>
        <v>0</v>
      </c>
      <c r="X375" s="90">
        <f t="shared" si="181"/>
        <v>0</v>
      </c>
      <c r="Y375" s="295"/>
    </row>
    <row r="376" spans="1:25" s="247" customFormat="1" ht="12.75" customHeight="1">
      <c r="A376" s="292"/>
      <c r="B376" s="170"/>
      <c r="C376" s="170"/>
      <c r="D376" s="89"/>
      <c r="E376" s="293" t="s">
        <v>273</v>
      </c>
      <c r="F376" s="89"/>
      <c r="G376" s="89"/>
      <c r="H376" s="89"/>
      <c r="I376" s="89"/>
      <c r="J376" s="89"/>
      <c r="K376" s="89"/>
      <c r="L376" s="89"/>
      <c r="M376" s="249"/>
      <c r="N376" s="249"/>
      <c r="O376" s="249"/>
      <c r="P376" s="249"/>
      <c r="Q376" s="249"/>
      <c r="R376" s="249"/>
      <c r="S376" s="249"/>
      <c r="T376" s="249"/>
      <c r="U376" s="249"/>
      <c r="V376" s="249"/>
      <c r="W376" s="249"/>
      <c r="X376" s="249"/>
      <c r="Y376" s="220"/>
    </row>
    <row r="377" spans="1:25" s="247" customFormat="1" ht="12.75" customHeight="1">
      <c r="A377" s="221" t="s">
        <v>359</v>
      </c>
      <c r="B377" s="222" t="s">
        <v>349</v>
      </c>
      <c r="C377" s="222" t="s">
        <v>284</v>
      </c>
      <c r="D377" s="222" t="s">
        <v>271</v>
      </c>
      <c r="E377" s="293" t="s">
        <v>358</v>
      </c>
      <c r="F377" s="89"/>
      <c r="G377" s="178">
        <f aca="true" t="shared" si="182" ref="G377:L377">G379</f>
        <v>0</v>
      </c>
      <c r="H377" s="178">
        <f t="shared" si="182"/>
        <v>0</v>
      </c>
      <c r="I377" s="178">
        <f t="shared" si="182"/>
        <v>0</v>
      </c>
      <c r="J377" s="178">
        <f t="shared" si="182"/>
        <v>0</v>
      </c>
      <c r="K377" s="178">
        <f t="shared" si="182"/>
        <v>0</v>
      </c>
      <c r="L377" s="178">
        <f t="shared" si="182"/>
        <v>0</v>
      </c>
      <c r="M377" s="182">
        <f>N377+O377</f>
        <v>0</v>
      </c>
      <c r="N377" s="182">
        <v>0</v>
      </c>
      <c r="O377" s="182">
        <v>0</v>
      </c>
      <c r="P377" s="179"/>
      <c r="Q377" s="179"/>
      <c r="R377" s="179"/>
      <c r="S377" s="182">
        <f>T377+U377</f>
        <v>0</v>
      </c>
      <c r="T377" s="182">
        <v>0</v>
      </c>
      <c r="U377" s="182">
        <v>0</v>
      </c>
      <c r="V377" s="182">
        <f>W377+X377</f>
        <v>0</v>
      </c>
      <c r="W377" s="182">
        <v>0</v>
      </c>
      <c r="X377" s="182">
        <v>0</v>
      </c>
      <c r="Y377" s="220"/>
    </row>
    <row r="378" spans="1:25" s="247" customFormat="1" ht="12.75" customHeight="1">
      <c r="A378" s="292"/>
      <c r="B378" s="170"/>
      <c r="C378" s="170"/>
      <c r="D378" s="89"/>
      <c r="E378" s="293" t="s">
        <v>77</v>
      </c>
      <c r="F378" s="89"/>
      <c r="G378" s="89"/>
      <c r="H378" s="89"/>
      <c r="I378" s="89"/>
      <c r="J378" s="89"/>
      <c r="K378" s="89"/>
      <c r="L378" s="89"/>
      <c r="M378" s="249"/>
      <c r="N378" s="249"/>
      <c r="O378" s="249"/>
      <c r="P378" s="249"/>
      <c r="Q378" s="249"/>
      <c r="R378" s="249"/>
      <c r="S378" s="249"/>
      <c r="T378" s="249"/>
      <c r="U378" s="249"/>
      <c r="V378" s="249"/>
      <c r="W378" s="249"/>
      <c r="X378" s="249"/>
      <c r="Y378" s="220"/>
    </row>
    <row r="379" spans="1:25" s="219" customFormat="1" ht="26.25" customHeight="1">
      <c r="A379" s="299"/>
      <c r="B379" s="268"/>
      <c r="C379" s="268"/>
      <c r="D379" s="300"/>
      <c r="E379" s="294" t="s">
        <v>829</v>
      </c>
      <c r="F379" s="90"/>
      <c r="G379" s="90">
        <f aca="true" t="shared" si="183" ref="G379:X379">G380</f>
        <v>0</v>
      </c>
      <c r="H379" s="90">
        <f t="shared" si="183"/>
        <v>0</v>
      </c>
      <c r="I379" s="90">
        <f t="shared" si="183"/>
        <v>0</v>
      </c>
      <c r="J379" s="90">
        <f t="shared" si="183"/>
        <v>0</v>
      </c>
      <c r="K379" s="90">
        <f t="shared" si="183"/>
        <v>0</v>
      </c>
      <c r="L379" s="90">
        <f t="shared" si="183"/>
        <v>0</v>
      </c>
      <c r="M379" s="90">
        <f t="shared" si="183"/>
        <v>0</v>
      </c>
      <c r="N379" s="90">
        <f t="shared" si="183"/>
        <v>0</v>
      </c>
      <c r="O379" s="90">
        <f t="shared" si="183"/>
        <v>0</v>
      </c>
      <c r="P379" s="90"/>
      <c r="Q379" s="90"/>
      <c r="R379" s="90"/>
      <c r="S379" s="90">
        <f t="shared" si="183"/>
        <v>0</v>
      </c>
      <c r="T379" s="90">
        <f t="shared" si="183"/>
        <v>0</v>
      </c>
      <c r="U379" s="90">
        <f t="shared" si="183"/>
        <v>0</v>
      </c>
      <c r="V379" s="90">
        <f t="shared" si="183"/>
        <v>0</v>
      </c>
      <c r="W379" s="90">
        <f t="shared" si="183"/>
        <v>0</v>
      </c>
      <c r="X379" s="90">
        <f t="shared" si="183"/>
        <v>0</v>
      </c>
      <c r="Y379" s="217"/>
    </row>
    <row r="380" spans="1:25" s="247" customFormat="1" ht="12.75" customHeight="1">
      <c r="A380" s="292"/>
      <c r="B380" s="170"/>
      <c r="C380" s="170"/>
      <c r="D380" s="89"/>
      <c r="E380" s="293" t="s">
        <v>612</v>
      </c>
      <c r="F380" s="222" t="s">
        <v>611</v>
      </c>
      <c r="G380" s="92">
        <f aca="true" t="shared" si="184" ref="G380:L380">G382+G385+G388+G393+G396+G398+G400</f>
        <v>0</v>
      </c>
      <c r="H380" s="92">
        <f t="shared" si="184"/>
        <v>0</v>
      </c>
      <c r="I380" s="92">
        <f t="shared" si="184"/>
        <v>0</v>
      </c>
      <c r="J380" s="92">
        <f t="shared" si="184"/>
        <v>0</v>
      </c>
      <c r="K380" s="92">
        <f t="shared" si="184"/>
        <v>0</v>
      </c>
      <c r="L380" s="92">
        <f t="shared" si="184"/>
        <v>0</v>
      </c>
      <c r="M380" s="182">
        <f>N380+O380</f>
        <v>0</v>
      </c>
      <c r="N380" s="182">
        <v>0</v>
      </c>
      <c r="O380" s="182">
        <v>0</v>
      </c>
      <c r="P380" s="249"/>
      <c r="Q380" s="249"/>
      <c r="R380" s="249"/>
      <c r="S380" s="182">
        <f>T380+U380</f>
        <v>0</v>
      </c>
      <c r="T380" s="182">
        <v>0</v>
      </c>
      <c r="U380" s="182">
        <v>0</v>
      </c>
      <c r="V380" s="182">
        <f>W380+X380</f>
        <v>0</v>
      </c>
      <c r="W380" s="182">
        <v>0</v>
      </c>
      <c r="X380" s="182">
        <v>0</v>
      </c>
      <c r="Y380" s="220"/>
    </row>
    <row r="381" spans="1:25" s="296" customFormat="1" ht="29.25" customHeight="1">
      <c r="A381" s="322" t="s">
        <v>360</v>
      </c>
      <c r="B381" s="323" t="s">
        <v>349</v>
      </c>
      <c r="C381" s="323" t="s">
        <v>288</v>
      </c>
      <c r="D381" s="90" t="s">
        <v>268</v>
      </c>
      <c r="E381" s="294" t="s">
        <v>361</v>
      </c>
      <c r="F381" s="90"/>
      <c r="G381" s="90">
        <f>G383</f>
        <v>0</v>
      </c>
      <c r="H381" s="90">
        <f aca="true" t="shared" si="185" ref="H381:X381">H383</f>
        <v>0</v>
      </c>
      <c r="I381" s="90">
        <f t="shared" si="185"/>
        <v>0</v>
      </c>
      <c r="J381" s="90">
        <f t="shared" si="185"/>
        <v>0</v>
      </c>
      <c r="K381" s="90">
        <f t="shared" si="185"/>
        <v>0</v>
      </c>
      <c r="L381" s="90">
        <f t="shared" si="185"/>
        <v>0</v>
      </c>
      <c r="M381" s="90">
        <f t="shared" si="185"/>
        <v>27500</v>
      </c>
      <c r="N381" s="90">
        <f t="shared" si="185"/>
        <v>0</v>
      </c>
      <c r="O381" s="90">
        <f>O383</f>
        <v>27500</v>
      </c>
      <c r="P381" s="90"/>
      <c r="Q381" s="90"/>
      <c r="R381" s="90"/>
      <c r="S381" s="90">
        <f>S383</f>
        <v>27500</v>
      </c>
      <c r="T381" s="90">
        <f>T383</f>
        <v>0</v>
      </c>
      <c r="U381" s="90">
        <f>U383</f>
        <v>27500</v>
      </c>
      <c r="V381" s="90">
        <f t="shared" si="185"/>
        <v>0</v>
      </c>
      <c r="W381" s="90">
        <f t="shared" si="185"/>
        <v>0</v>
      </c>
      <c r="X381" s="90">
        <f t="shared" si="185"/>
        <v>0</v>
      </c>
      <c r="Y381" s="295"/>
    </row>
    <row r="382" spans="1:25" s="247" customFormat="1" ht="12.75" customHeight="1">
      <c r="A382" s="292"/>
      <c r="B382" s="170"/>
      <c r="C382" s="170"/>
      <c r="D382" s="89"/>
      <c r="E382" s="293" t="s">
        <v>273</v>
      </c>
      <c r="F382" s="89"/>
      <c r="G382" s="89"/>
      <c r="H382" s="89"/>
      <c r="I382" s="89"/>
      <c r="J382" s="89"/>
      <c r="K382" s="89"/>
      <c r="L382" s="89"/>
      <c r="M382" s="249"/>
      <c r="N382" s="249"/>
      <c r="O382" s="249"/>
      <c r="P382" s="249"/>
      <c r="Q382" s="249"/>
      <c r="R382" s="249"/>
      <c r="S382" s="249"/>
      <c r="T382" s="249"/>
      <c r="U382" s="249"/>
      <c r="V382" s="249"/>
      <c r="W382" s="249"/>
      <c r="X382" s="249"/>
      <c r="Y382" s="220"/>
    </row>
    <row r="383" spans="1:25" s="247" customFormat="1" ht="23.25" customHeight="1">
      <c r="A383" s="221" t="s">
        <v>362</v>
      </c>
      <c r="B383" s="222" t="s">
        <v>349</v>
      </c>
      <c r="C383" s="222" t="s">
        <v>288</v>
      </c>
      <c r="D383" s="222" t="s">
        <v>271</v>
      </c>
      <c r="E383" s="293" t="s">
        <v>361</v>
      </c>
      <c r="F383" s="89"/>
      <c r="G383" s="92">
        <f aca="true" t="shared" si="186" ref="G383:L383">G385+G388+G391+G396+G399+G401+G403</f>
        <v>0</v>
      </c>
      <c r="H383" s="92">
        <f t="shared" si="186"/>
        <v>0</v>
      </c>
      <c r="I383" s="92">
        <f t="shared" si="186"/>
        <v>0</v>
      </c>
      <c r="J383" s="92">
        <f t="shared" si="186"/>
        <v>0</v>
      </c>
      <c r="K383" s="92">
        <f t="shared" si="186"/>
        <v>0</v>
      </c>
      <c r="L383" s="92">
        <f t="shared" si="186"/>
        <v>0</v>
      </c>
      <c r="M383" s="182">
        <f>N383+O383</f>
        <v>27500</v>
      </c>
      <c r="N383" s="182">
        <v>0</v>
      </c>
      <c r="O383" s="182">
        <f>O385+O388+O391+O396+O399+O401+O403</f>
        <v>27500</v>
      </c>
      <c r="P383" s="179"/>
      <c r="Q383" s="179"/>
      <c r="R383" s="179"/>
      <c r="S383" s="182">
        <f>T383+U383</f>
        <v>27500</v>
      </c>
      <c r="T383" s="182">
        <v>0</v>
      </c>
      <c r="U383" s="182">
        <f>U385+U388+U391+U396+U399+U401+U403</f>
        <v>27500</v>
      </c>
      <c r="V383" s="182">
        <f>W383+X383</f>
        <v>0</v>
      </c>
      <c r="W383" s="182">
        <v>0</v>
      </c>
      <c r="X383" s="182">
        <v>0</v>
      </c>
      <c r="Y383" s="220"/>
    </row>
    <row r="384" spans="1:25" s="247" customFormat="1" ht="12.75" customHeight="1">
      <c r="A384" s="292"/>
      <c r="B384" s="170"/>
      <c r="C384" s="170"/>
      <c r="D384" s="89"/>
      <c r="E384" s="293" t="s">
        <v>77</v>
      </c>
      <c r="F384" s="89"/>
      <c r="G384" s="89"/>
      <c r="H384" s="89"/>
      <c r="I384" s="89"/>
      <c r="J384" s="89"/>
      <c r="K384" s="89"/>
      <c r="L384" s="89"/>
      <c r="M384" s="249"/>
      <c r="N384" s="249"/>
      <c r="O384" s="249"/>
      <c r="P384" s="249"/>
      <c r="Q384" s="249"/>
      <c r="R384" s="249"/>
      <c r="S384" s="249"/>
      <c r="T384" s="249"/>
      <c r="U384" s="249"/>
      <c r="V384" s="249"/>
      <c r="W384" s="249"/>
      <c r="X384" s="249"/>
      <c r="Y384" s="220"/>
    </row>
    <row r="385" spans="1:25" s="219" customFormat="1" ht="27" customHeight="1">
      <c r="A385" s="299"/>
      <c r="B385" s="268"/>
      <c r="C385" s="268"/>
      <c r="D385" s="300"/>
      <c r="E385" s="294" t="s">
        <v>830</v>
      </c>
      <c r="F385" s="90"/>
      <c r="G385" s="90">
        <f aca="true" t="shared" si="187" ref="G385:X385">G386+G387</f>
        <v>0</v>
      </c>
      <c r="H385" s="90">
        <f t="shared" si="187"/>
        <v>0</v>
      </c>
      <c r="I385" s="90">
        <f t="shared" si="187"/>
        <v>0</v>
      </c>
      <c r="J385" s="90">
        <f t="shared" si="187"/>
        <v>0</v>
      </c>
      <c r="K385" s="90">
        <f t="shared" si="187"/>
        <v>0</v>
      </c>
      <c r="L385" s="90">
        <f t="shared" si="187"/>
        <v>0</v>
      </c>
      <c r="M385" s="90">
        <f t="shared" si="187"/>
        <v>0</v>
      </c>
      <c r="N385" s="90">
        <f t="shared" si="187"/>
        <v>0</v>
      </c>
      <c r="O385" s="90">
        <f t="shared" si="187"/>
        <v>0</v>
      </c>
      <c r="P385" s="90"/>
      <c r="Q385" s="90"/>
      <c r="R385" s="90"/>
      <c r="S385" s="90">
        <f>S386+S387</f>
        <v>0</v>
      </c>
      <c r="T385" s="90">
        <f>T386+T387</f>
        <v>0</v>
      </c>
      <c r="U385" s="90">
        <f>U386+U387</f>
        <v>0</v>
      </c>
      <c r="V385" s="90">
        <f t="shared" si="187"/>
        <v>0</v>
      </c>
      <c r="W385" s="90">
        <f t="shared" si="187"/>
        <v>0</v>
      </c>
      <c r="X385" s="90">
        <f t="shared" si="187"/>
        <v>0</v>
      </c>
      <c r="Y385" s="217"/>
    </row>
    <row r="386" spans="1:25" s="247" customFormat="1" ht="12.75" customHeight="1">
      <c r="A386" s="292"/>
      <c r="B386" s="170"/>
      <c r="C386" s="170"/>
      <c r="D386" s="89"/>
      <c r="E386" s="293" t="s">
        <v>503</v>
      </c>
      <c r="F386" s="222" t="s">
        <v>502</v>
      </c>
      <c r="G386" s="178">
        <f>H386+I386</f>
        <v>0</v>
      </c>
      <c r="H386" s="178">
        <v>0</v>
      </c>
      <c r="I386" s="178">
        <v>0</v>
      </c>
      <c r="J386" s="178">
        <f>K386+L386</f>
        <v>0</v>
      </c>
      <c r="K386" s="178">
        <v>0</v>
      </c>
      <c r="L386" s="178">
        <v>0</v>
      </c>
      <c r="M386" s="182">
        <f>N386+O386</f>
        <v>0</v>
      </c>
      <c r="N386" s="182">
        <v>0</v>
      </c>
      <c r="O386" s="182">
        <v>0</v>
      </c>
      <c r="P386" s="179"/>
      <c r="Q386" s="179"/>
      <c r="R386" s="179"/>
      <c r="S386" s="182">
        <f>T386+U386</f>
        <v>0</v>
      </c>
      <c r="T386" s="182">
        <v>0</v>
      </c>
      <c r="U386" s="182">
        <v>0</v>
      </c>
      <c r="V386" s="182">
        <f>W386+X386</f>
        <v>0</v>
      </c>
      <c r="W386" s="182">
        <v>0</v>
      </c>
      <c r="X386" s="182">
        <v>0</v>
      </c>
      <c r="Y386" s="220"/>
    </row>
    <row r="387" spans="1:25" s="247" customFormat="1" ht="12.75" customHeight="1">
      <c r="A387" s="292"/>
      <c r="B387" s="170"/>
      <c r="C387" s="170"/>
      <c r="D387" s="89"/>
      <c r="E387" s="293" t="s">
        <v>515</v>
      </c>
      <c r="F387" s="222" t="s">
        <v>516</v>
      </c>
      <c r="G387" s="178">
        <f>H387+I387</f>
        <v>0</v>
      </c>
      <c r="H387" s="178">
        <v>0</v>
      </c>
      <c r="I387" s="178">
        <v>0</v>
      </c>
      <c r="J387" s="178">
        <f>K387+L387</f>
        <v>0</v>
      </c>
      <c r="K387" s="178">
        <v>0</v>
      </c>
      <c r="L387" s="178">
        <v>0</v>
      </c>
      <c r="M387" s="182">
        <f>N387+O387</f>
        <v>0</v>
      </c>
      <c r="N387" s="182">
        <v>0</v>
      </c>
      <c r="O387" s="182">
        <v>0</v>
      </c>
      <c r="P387" s="179"/>
      <c r="Q387" s="179"/>
      <c r="R387" s="179"/>
      <c r="S387" s="182">
        <f>T387+U387</f>
        <v>0</v>
      </c>
      <c r="T387" s="182">
        <v>0</v>
      </c>
      <c r="U387" s="182">
        <v>0</v>
      </c>
      <c r="V387" s="182">
        <f>W387+X387</f>
        <v>0</v>
      </c>
      <c r="W387" s="182">
        <v>0</v>
      </c>
      <c r="X387" s="182">
        <v>0</v>
      </c>
      <c r="Y387" s="220"/>
    </row>
    <row r="388" spans="1:25" s="219" customFormat="1" ht="26.25" customHeight="1">
      <c r="A388" s="299"/>
      <c r="B388" s="268"/>
      <c r="C388" s="268"/>
      <c r="D388" s="300"/>
      <c r="E388" s="294" t="s">
        <v>831</v>
      </c>
      <c r="F388" s="90"/>
      <c r="G388" s="90">
        <f aca="true" t="shared" si="188" ref="G388:X388">G389+G390</f>
        <v>0</v>
      </c>
      <c r="H388" s="90">
        <f t="shared" si="188"/>
        <v>0</v>
      </c>
      <c r="I388" s="90">
        <f t="shared" si="188"/>
        <v>0</v>
      </c>
      <c r="J388" s="90">
        <f t="shared" si="188"/>
        <v>0</v>
      </c>
      <c r="K388" s="90">
        <f t="shared" si="188"/>
        <v>0</v>
      </c>
      <c r="L388" s="90">
        <f t="shared" si="188"/>
        <v>0</v>
      </c>
      <c r="M388" s="90">
        <f t="shared" si="188"/>
        <v>0</v>
      </c>
      <c r="N388" s="90">
        <f t="shared" si="188"/>
        <v>0</v>
      </c>
      <c r="O388" s="90">
        <f t="shared" si="188"/>
        <v>0</v>
      </c>
      <c r="P388" s="90"/>
      <c r="Q388" s="90"/>
      <c r="R388" s="90"/>
      <c r="S388" s="90">
        <f>S389+S390</f>
        <v>0</v>
      </c>
      <c r="T388" s="90">
        <f>T389+T390</f>
        <v>0</v>
      </c>
      <c r="U388" s="90">
        <f>U389+U390</f>
        <v>0</v>
      </c>
      <c r="V388" s="90">
        <f t="shared" si="188"/>
        <v>0</v>
      </c>
      <c r="W388" s="90">
        <f t="shared" si="188"/>
        <v>0</v>
      </c>
      <c r="X388" s="90">
        <f t="shared" si="188"/>
        <v>0</v>
      </c>
      <c r="Y388" s="217"/>
    </row>
    <row r="389" spans="1:25" s="247" customFormat="1" ht="12.75" customHeight="1">
      <c r="A389" s="292"/>
      <c r="B389" s="170"/>
      <c r="C389" s="170"/>
      <c r="D389" s="89"/>
      <c r="E389" s="293" t="s">
        <v>515</v>
      </c>
      <c r="F389" s="222" t="s">
        <v>516</v>
      </c>
      <c r="G389" s="178">
        <f>H389+I389</f>
        <v>0</v>
      </c>
      <c r="H389" s="178">
        <v>0</v>
      </c>
      <c r="I389" s="178">
        <v>0</v>
      </c>
      <c r="J389" s="178">
        <f>K389+L389</f>
        <v>0</v>
      </c>
      <c r="K389" s="178">
        <v>0</v>
      </c>
      <c r="L389" s="178">
        <v>0</v>
      </c>
      <c r="M389" s="182">
        <f>N389+O389</f>
        <v>0</v>
      </c>
      <c r="N389" s="182">
        <v>0</v>
      </c>
      <c r="O389" s="182">
        <v>0</v>
      </c>
      <c r="P389" s="179"/>
      <c r="Q389" s="179"/>
      <c r="R389" s="179"/>
      <c r="S389" s="182">
        <f>T389+U389</f>
        <v>0</v>
      </c>
      <c r="T389" s="182">
        <v>0</v>
      </c>
      <c r="U389" s="182">
        <v>0</v>
      </c>
      <c r="V389" s="182">
        <f>W389+X389</f>
        <v>0</v>
      </c>
      <c r="W389" s="182">
        <v>0</v>
      </c>
      <c r="X389" s="182">
        <v>0</v>
      </c>
      <c r="Y389" s="220"/>
    </row>
    <row r="390" spans="1:25" s="247" customFormat="1" ht="12.75" customHeight="1">
      <c r="A390" s="292"/>
      <c r="B390" s="170"/>
      <c r="C390" s="170"/>
      <c r="D390" s="89"/>
      <c r="E390" s="293" t="s">
        <v>597</v>
      </c>
      <c r="F390" s="222" t="s">
        <v>596</v>
      </c>
      <c r="G390" s="178">
        <f>H390+I390</f>
        <v>0</v>
      </c>
      <c r="H390" s="178">
        <v>0</v>
      </c>
      <c r="I390" s="178">
        <v>0</v>
      </c>
      <c r="J390" s="178">
        <f>K390+L390</f>
        <v>0</v>
      </c>
      <c r="K390" s="178">
        <v>0</v>
      </c>
      <c r="L390" s="178">
        <v>0</v>
      </c>
      <c r="M390" s="182">
        <f>N390+O390</f>
        <v>0</v>
      </c>
      <c r="N390" s="182">
        <v>0</v>
      </c>
      <c r="O390" s="182">
        <v>0</v>
      </c>
      <c r="P390" s="179"/>
      <c r="Q390" s="179"/>
      <c r="R390" s="179"/>
      <c r="S390" s="182">
        <f>T390+U390</f>
        <v>0</v>
      </c>
      <c r="T390" s="182">
        <v>0</v>
      </c>
      <c r="U390" s="182">
        <v>0</v>
      </c>
      <c r="V390" s="182">
        <f>W390+X390</f>
        <v>0</v>
      </c>
      <c r="W390" s="182">
        <v>0</v>
      </c>
      <c r="X390" s="182">
        <v>0</v>
      </c>
      <c r="Y390" s="220"/>
    </row>
    <row r="391" spans="1:25" s="219" customFormat="1" ht="36" customHeight="1">
      <c r="A391" s="299"/>
      <c r="B391" s="268"/>
      <c r="C391" s="268"/>
      <c r="D391" s="300"/>
      <c r="E391" s="294" t="s">
        <v>832</v>
      </c>
      <c r="F391" s="90"/>
      <c r="G391" s="90">
        <f aca="true" t="shared" si="189" ref="G391:X391">SUM(G392:G395)</f>
        <v>0</v>
      </c>
      <c r="H391" s="90">
        <f t="shared" si="189"/>
        <v>0</v>
      </c>
      <c r="I391" s="90">
        <f t="shared" si="189"/>
        <v>0</v>
      </c>
      <c r="J391" s="90">
        <f t="shared" si="189"/>
        <v>0</v>
      </c>
      <c r="K391" s="90">
        <f t="shared" si="189"/>
        <v>0</v>
      </c>
      <c r="L391" s="90">
        <f t="shared" si="189"/>
        <v>0</v>
      </c>
      <c r="M391" s="90">
        <f t="shared" si="189"/>
        <v>0</v>
      </c>
      <c r="N391" s="90">
        <f t="shared" si="189"/>
        <v>0</v>
      </c>
      <c r="O391" s="90">
        <f t="shared" si="189"/>
        <v>0</v>
      </c>
      <c r="P391" s="90"/>
      <c r="Q391" s="90"/>
      <c r="R391" s="90"/>
      <c r="S391" s="90">
        <f>SUM(S392:S395)</f>
        <v>0</v>
      </c>
      <c r="T391" s="90">
        <f>SUM(T392:T395)</f>
        <v>0</v>
      </c>
      <c r="U391" s="90">
        <f>SUM(U392:U395)</f>
        <v>0</v>
      </c>
      <c r="V391" s="90">
        <f t="shared" si="189"/>
        <v>0</v>
      </c>
      <c r="W391" s="90">
        <f t="shared" si="189"/>
        <v>0</v>
      </c>
      <c r="X391" s="90">
        <f t="shared" si="189"/>
        <v>0</v>
      </c>
      <c r="Y391" s="217"/>
    </row>
    <row r="392" spans="1:25" s="247" customFormat="1" ht="12.75" customHeight="1">
      <c r="A392" s="292"/>
      <c r="B392" s="170"/>
      <c r="C392" s="170"/>
      <c r="D392" s="89"/>
      <c r="E392" s="293" t="s">
        <v>503</v>
      </c>
      <c r="F392" s="222" t="s">
        <v>502</v>
      </c>
      <c r="G392" s="178">
        <f>H392+I392</f>
        <v>0</v>
      </c>
      <c r="H392" s="178">
        <v>0</v>
      </c>
      <c r="I392" s="178">
        <v>0</v>
      </c>
      <c r="J392" s="178">
        <f>K392+L392</f>
        <v>0</v>
      </c>
      <c r="K392" s="178">
        <v>0</v>
      </c>
      <c r="L392" s="178">
        <v>0</v>
      </c>
      <c r="M392" s="182">
        <f>N392+O392</f>
        <v>0</v>
      </c>
      <c r="N392" s="182">
        <v>0</v>
      </c>
      <c r="O392" s="182">
        <v>0</v>
      </c>
      <c r="P392" s="179"/>
      <c r="Q392" s="179"/>
      <c r="R392" s="179"/>
      <c r="S392" s="182">
        <f>T392+U392</f>
        <v>0</v>
      </c>
      <c r="T392" s="182">
        <v>0</v>
      </c>
      <c r="U392" s="182">
        <v>0</v>
      </c>
      <c r="V392" s="182">
        <f>W392+X392</f>
        <v>0</v>
      </c>
      <c r="W392" s="182">
        <v>0</v>
      </c>
      <c r="X392" s="182">
        <v>0</v>
      </c>
      <c r="Y392" s="220"/>
    </row>
    <row r="393" spans="1:25" s="247" customFormat="1" ht="12.75" customHeight="1">
      <c r="A393" s="292"/>
      <c r="B393" s="170"/>
      <c r="C393" s="170"/>
      <c r="D393" s="89"/>
      <c r="E393" s="293" t="s">
        <v>534</v>
      </c>
      <c r="F393" s="222" t="s">
        <v>535</v>
      </c>
      <c r="G393" s="178">
        <f>H393+I393</f>
        <v>0</v>
      </c>
      <c r="H393" s="178">
        <v>0</v>
      </c>
      <c r="I393" s="178">
        <v>0</v>
      </c>
      <c r="J393" s="178">
        <f>K393+L393</f>
        <v>0</v>
      </c>
      <c r="K393" s="178">
        <v>0</v>
      </c>
      <c r="L393" s="178">
        <v>0</v>
      </c>
      <c r="M393" s="182">
        <f>N393+O393</f>
        <v>0</v>
      </c>
      <c r="N393" s="182">
        <v>0</v>
      </c>
      <c r="O393" s="182">
        <v>0</v>
      </c>
      <c r="P393" s="179"/>
      <c r="Q393" s="179"/>
      <c r="R393" s="179"/>
      <c r="S393" s="182">
        <f>T393+U393</f>
        <v>0</v>
      </c>
      <c r="T393" s="182">
        <v>0</v>
      </c>
      <c r="U393" s="182">
        <v>0</v>
      </c>
      <c r="V393" s="182">
        <f>W393+X393</f>
        <v>0</v>
      </c>
      <c r="W393" s="182">
        <v>0</v>
      </c>
      <c r="X393" s="182">
        <v>0</v>
      </c>
      <c r="Y393" s="220"/>
    </row>
    <row r="394" spans="1:25" s="247" customFormat="1" ht="12.75" customHeight="1">
      <c r="A394" s="292"/>
      <c r="B394" s="170"/>
      <c r="C394" s="170"/>
      <c r="D394" s="89"/>
      <c r="E394" s="293" t="s">
        <v>597</v>
      </c>
      <c r="F394" s="222" t="s">
        <v>596</v>
      </c>
      <c r="G394" s="178">
        <f>H394+I394</f>
        <v>0</v>
      </c>
      <c r="H394" s="178">
        <v>0</v>
      </c>
      <c r="I394" s="178">
        <v>0</v>
      </c>
      <c r="J394" s="178">
        <f>K394+L394</f>
        <v>0</v>
      </c>
      <c r="K394" s="178">
        <v>0</v>
      </c>
      <c r="L394" s="178">
        <v>0</v>
      </c>
      <c r="M394" s="182">
        <f>N394+O394</f>
        <v>0</v>
      </c>
      <c r="N394" s="182">
        <v>0</v>
      </c>
      <c r="O394" s="182">
        <v>0</v>
      </c>
      <c r="P394" s="179"/>
      <c r="Q394" s="179"/>
      <c r="R394" s="179"/>
      <c r="S394" s="182">
        <f>T394+U394</f>
        <v>0</v>
      </c>
      <c r="T394" s="182">
        <v>0</v>
      </c>
      <c r="U394" s="182">
        <v>0</v>
      </c>
      <c r="V394" s="182">
        <f>W394+X394</f>
        <v>0</v>
      </c>
      <c r="W394" s="182">
        <v>0</v>
      </c>
      <c r="X394" s="182">
        <v>0</v>
      </c>
      <c r="Y394" s="220"/>
    </row>
    <row r="395" spans="1:25" s="247" customFormat="1" ht="12.75" customHeight="1">
      <c r="A395" s="292"/>
      <c r="B395" s="170"/>
      <c r="C395" s="170"/>
      <c r="D395" s="89"/>
      <c r="E395" s="293" t="s">
        <v>605</v>
      </c>
      <c r="F395" s="222" t="s">
        <v>606</v>
      </c>
      <c r="G395" s="178">
        <f>H395+I395</f>
        <v>0</v>
      </c>
      <c r="H395" s="178">
        <v>0</v>
      </c>
      <c r="I395" s="178">
        <v>0</v>
      </c>
      <c r="J395" s="178">
        <f>K395+L395</f>
        <v>0</v>
      </c>
      <c r="K395" s="178">
        <v>0</v>
      </c>
      <c r="L395" s="178">
        <v>0</v>
      </c>
      <c r="M395" s="182">
        <f>N395+O395</f>
        <v>0</v>
      </c>
      <c r="N395" s="182">
        <v>0</v>
      </c>
      <c r="O395" s="182">
        <v>0</v>
      </c>
      <c r="P395" s="179"/>
      <c r="Q395" s="179"/>
      <c r="R395" s="179"/>
      <c r="S395" s="182">
        <f>T395+U395</f>
        <v>0</v>
      </c>
      <c r="T395" s="182">
        <v>0</v>
      </c>
      <c r="U395" s="182">
        <v>0</v>
      </c>
      <c r="V395" s="182">
        <f>W395+X395</f>
        <v>0</v>
      </c>
      <c r="W395" s="182">
        <v>0</v>
      </c>
      <c r="X395" s="182">
        <v>0</v>
      </c>
      <c r="Y395" s="220"/>
    </row>
    <row r="396" spans="1:25" s="219" customFormat="1" ht="26.25" customHeight="1">
      <c r="A396" s="299"/>
      <c r="B396" s="268"/>
      <c r="C396" s="268"/>
      <c r="D396" s="300"/>
      <c r="E396" s="294" t="s">
        <v>833</v>
      </c>
      <c r="F396" s="90"/>
      <c r="G396" s="90">
        <f aca="true" t="shared" si="190" ref="G396:X396">G397+G398</f>
        <v>0</v>
      </c>
      <c r="H396" s="90">
        <f t="shared" si="190"/>
        <v>0</v>
      </c>
      <c r="I396" s="90">
        <f t="shared" si="190"/>
        <v>0</v>
      </c>
      <c r="J396" s="90">
        <f t="shared" si="190"/>
        <v>0</v>
      </c>
      <c r="K396" s="90">
        <f t="shared" si="190"/>
        <v>0</v>
      </c>
      <c r="L396" s="90">
        <f t="shared" si="190"/>
        <v>0</v>
      </c>
      <c r="M396" s="90">
        <f t="shared" si="190"/>
        <v>27500</v>
      </c>
      <c r="N396" s="90">
        <f t="shared" si="190"/>
        <v>0</v>
      </c>
      <c r="O396" s="90">
        <f t="shared" si="190"/>
        <v>27500</v>
      </c>
      <c r="P396" s="90"/>
      <c r="Q396" s="90"/>
      <c r="R396" s="90"/>
      <c r="S396" s="90">
        <f>S397+S398</f>
        <v>27500</v>
      </c>
      <c r="T396" s="90">
        <f>T397+T398</f>
        <v>0</v>
      </c>
      <c r="U396" s="90">
        <f>U397+U398</f>
        <v>27500</v>
      </c>
      <c r="V396" s="90">
        <f t="shared" si="190"/>
        <v>0</v>
      </c>
      <c r="W396" s="90">
        <f t="shared" si="190"/>
        <v>0</v>
      </c>
      <c r="X396" s="90">
        <f t="shared" si="190"/>
        <v>0</v>
      </c>
      <c r="Y396" s="217"/>
    </row>
    <row r="397" spans="1:25" s="247" customFormat="1" ht="12.75" customHeight="1">
      <c r="A397" s="292"/>
      <c r="B397" s="170"/>
      <c r="C397" s="170"/>
      <c r="D397" s="89"/>
      <c r="E397" s="293" t="s">
        <v>595</v>
      </c>
      <c r="F397" s="222" t="s">
        <v>594</v>
      </c>
      <c r="G397" s="178">
        <f>H397+I397</f>
        <v>0</v>
      </c>
      <c r="H397" s="178">
        <v>0</v>
      </c>
      <c r="I397" s="178">
        <v>0</v>
      </c>
      <c r="J397" s="178">
        <f>K397+L397</f>
        <v>0</v>
      </c>
      <c r="K397" s="178">
        <v>0</v>
      </c>
      <c r="L397" s="178">
        <v>0</v>
      </c>
      <c r="M397" s="182">
        <f>N397+O397</f>
        <v>27500</v>
      </c>
      <c r="N397" s="182">
        <v>0</v>
      </c>
      <c r="O397" s="182">
        <f>ԿԾ!N45+ԿԾ!O45</f>
        <v>27500</v>
      </c>
      <c r="P397" s="179"/>
      <c r="Q397" s="179"/>
      <c r="R397" s="179"/>
      <c r="S397" s="182">
        <f>T397+U397</f>
        <v>27500</v>
      </c>
      <c r="T397" s="182">
        <v>0</v>
      </c>
      <c r="U397" s="182">
        <f>ԿԾ!N51+ԿԾ!O51</f>
        <v>27500</v>
      </c>
      <c r="V397" s="182">
        <f>W397+X397</f>
        <v>0</v>
      </c>
      <c r="W397" s="182">
        <v>0</v>
      </c>
      <c r="X397" s="182">
        <v>0</v>
      </c>
      <c r="Y397" s="220"/>
    </row>
    <row r="398" spans="1:25" s="247" customFormat="1" ht="21.75" customHeight="1">
      <c r="A398" s="292"/>
      <c r="B398" s="170"/>
      <c r="C398" s="170"/>
      <c r="D398" s="89"/>
      <c r="E398" s="293" t="s">
        <v>534</v>
      </c>
      <c r="F398" s="222" t="s">
        <v>535</v>
      </c>
      <c r="G398" s="178">
        <f>H398+I398</f>
        <v>0</v>
      </c>
      <c r="H398" s="178">
        <v>0</v>
      </c>
      <c r="I398" s="178">
        <v>0</v>
      </c>
      <c r="J398" s="178">
        <f>K398+L398</f>
        <v>0</v>
      </c>
      <c r="K398" s="178">
        <v>0</v>
      </c>
      <c r="L398" s="178">
        <v>0</v>
      </c>
      <c r="M398" s="182">
        <f>N398+O398</f>
        <v>0</v>
      </c>
      <c r="N398" s="182">
        <v>0</v>
      </c>
      <c r="O398" s="182">
        <v>0</v>
      </c>
      <c r="P398" s="179"/>
      <c r="Q398" s="179"/>
      <c r="R398" s="179"/>
      <c r="S398" s="182">
        <f>T398+U398</f>
        <v>0</v>
      </c>
      <c r="T398" s="182">
        <v>0</v>
      </c>
      <c r="U398" s="182">
        <v>0</v>
      </c>
      <c r="V398" s="182">
        <f>W398+X398</f>
        <v>0</v>
      </c>
      <c r="W398" s="182">
        <v>0</v>
      </c>
      <c r="X398" s="182">
        <v>0</v>
      </c>
      <c r="Y398" s="220"/>
    </row>
    <row r="399" spans="1:25" s="219" customFormat="1" ht="25.5" customHeight="1">
      <c r="A399" s="299"/>
      <c r="B399" s="268"/>
      <c r="C399" s="268"/>
      <c r="D399" s="300"/>
      <c r="E399" s="294" t="s">
        <v>834</v>
      </c>
      <c r="F399" s="90"/>
      <c r="G399" s="90">
        <f aca="true" t="shared" si="191" ref="G399:X399">G400</f>
        <v>0</v>
      </c>
      <c r="H399" s="90">
        <f t="shared" si="191"/>
        <v>0</v>
      </c>
      <c r="I399" s="90">
        <f t="shared" si="191"/>
        <v>0</v>
      </c>
      <c r="J399" s="90">
        <f t="shared" si="191"/>
        <v>0</v>
      </c>
      <c r="K399" s="90">
        <f t="shared" si="191"/>
        <v>0</v>
      </c>
      <c r="L399" s="90">
        <f t="shared" si="191"/>
        <v>0</v>
      </c>
      <c r="M399" s="90">
        <f t="shared" si="191"/>
        <v>0</v>
      </c>
      <c r="N399" s="90">
        <f t="shared" si="191"/>
        <v>0</v>
      </c>
      <c r="O399" s="90">
        <f t="shared" si="191"/>
        <v>0</v>
      </c>
      <c r="P399" s="90"/>
      <c r="Q399" s="90"/>
      <c r="R399" s="90"/>
      <c r="S399" s="90">
        <f t="shared" si="191"/>
        <v>0</v>
      </c>
      <c r="T399" s="90">
        <f t="shared" si="191"/>
        <v>0</v>
      </c>
      <c r="U399" s="90">
        <f t="shared" si="191"/>
        <v>0</v>
      </c>
      <c r="V399" s="90">
        <f t="shared" si="191"/>
        <v>0</v>
      </c>
      <c r="W399" s="90">
        <f t="shared" si="191"/>
        <v>0</v>
      </c>
      <c r="X399" s="90">
        <f t="shared" si="191"/>
        <v>0</v>
      </c>
      <c r="Y399" s="217"/>
    </row>
    <row r="400" spans="1:25" s="247" customFormat="1" ht="12.75" customHeight="1">
      <c r="A400" s="292"/>
      <c r="B400" s="170"/>
      <c r="C400" s="170"/>
      <c r="D400" s="89"/>
      <c r="E400" s="293" t="s">
        <v>579</v>
      </c>
      <c r="F400" s="222" t="s">
        <v>580</v>
      </c>
      <c r="G400" s="178">
        <f>H400+I400</f>
        <v>0</v>
      </c>
      <c r="H400" s="178">
        <v>0</v>
      </c>
      <c r="I400" s="178">
        <v>0</v>
      </c>
      <c r="J400" s="178">
        <f>K400+L400</f>
        <v>0</v>
      </c>
      <c r="K400" s="178">
        <v>0</v>
      </c>
      <c r="L400" s="178">
        <v>0</v>
      </c>
      <c r="M400" s="182">
        <f>N400+O400</f>
        <v>0</v>
      </c>
      <c r="N400" s="182">
        <v>0</v>
      </c>
      <c r="O400" s="182">
        <v>0</v>
      </c>
      <c r="P400" s="179"/>
      <c r="Q400" s="179"/>
      <c r="R400" s="179"/>
      <c r="S400" s="182">
        <f>T400+U400</f>
        <v>0</v>
      </c>
      <c r="T400" s="182">
        <v>0</v>
      </c>
      <c r="U400" s="182">
        <v>0</v>
      </c>
      <c r="V400" s="182">
        <f>W400+X400</f>
        <v>0</v>
      </c>
      <c r="W400" s="182">
        <v>0</v>
      </c>
      <c r="X400" s="182">
        <v>0</v>
      </c>
      <c r="Y400" s="220"/>
    </row>
    <row r="401" spans="1:25" s="219" customFormat="1" ht="23.25" customHeight="1">
      <c r="A401" s="299"/>
      <c r="B401" s="268"/>
      <c r="C401" s="268"/>
      <c r="D401" s="300"/>
      <c r="E401" s="294" t="s">
        <v>835</v>
      </c>
      <c r="F401" s="90"/>
      <c r="G401" s="90">
        <f aca="true" t="shared" si="192" ref="G401:X401">G402</f>
        <v>0</v>
      </c>
      <c r="H401" s="90">
        <f t="shared" si="192"/>
        <v>0</v>
      </c>
      <c r="I401" s="90">
        <f t="shared" si="192"/>
        <v>0</v>
      </c>
      <c r="J401" s="90">
        <f t="shared" si="192"/>
        <v>0</v>
      </c>
      <c r="K401" s="90">
        <f t="shared" si="192"/>
        <v>0</v>
      </c>
      <c r="L401" s="90">
        <f t="shared" si="192"/>
        <v>0</v>
      </c>
      <c r="M401" s="90">
        <f t="shared" si="192"/>
        <v>0</v>
      </c>
      <c r="N401" s="90">
        <f t="shared" si="192"/>
        <v>0</v>
      </c>
      <c r="O401" s="90">
        <f t="shared" si="192"/>
        <v>0</v>
      </c>
      <c r="P401" s="90"/>
      <c r="Q401" s="90"/>
      <c r="R401" s="90"/>
      <c r="S401" s="90">
        <f t="shared" si="192"/>
        <v>0</v>
      </c>
      <c r="T401" s="90">
        <f t="shared" si="192"/>
        <v>0</v>
      </c>
      <c r="U401" s="90">
        <f t="shared" si="192"/>
        <v>0</v>
      </c>
      <c r="V401" s="90">
        <f t="shared" si="192"/>
        <v>0</v>
      </c>
      <c r="W401" s="90">
        <f t="shared" si="192"/>
        <v>0</v>
      </c>
      <c r="X401" s="90">
        <f t="shared" si="192"/>
        <v>0</v>
      </c>
      <c r="Y401" s="217"/>
    </row>
    <row r="402" spans="1:25" s="247" customFormat="1" ht="21.75" customHeight="1">
      <c r="A402" s="292"/>
      <c r="B402" s="170"/>
      <c r="C402" s="170"/>
      <c r="D402" s="89"/>
      <c r="E402" s="293" t="s">
        <v>544</v>
      </c>
      <c r="F402" s="222" t="s">
        <v>545</v>
      </c>
      <c r="G402" s="178">
        <f>H402+I402</f>
        <v>0</v>
      </c>
      <c r="H402" s="178">
        <v>0</v>
      </c>
      <c r="I402" s="178">
        <v>0</v>
      </c>
      <c r="J402" s="178">
        <f>K402+L402</f>
        <v>0</v>
      </c>
      <c r="K402" s="178">
        <v>0</v>
      </c>
      <c r="L402" s="178">
        <v>0</v>
      </c>
      <c r="M402" s="182">
        <f>N402+O402</f>
        <v>0</v>
      </c>
      <c r="N402" s="182">
        <v>0</v>
      </c>
      <c r="O402" s="182">
        <v>0</v>
      </c>
      <c r="P402" s="179"/>
      <c r="Q402" s="179"/>
      <c r="R402" s="179"/>
      <c r="S402" s="182">
        <f>T402+U402</f>
        <v>0</v>
      </c>
      <c r="T402" s="182">
        <v>0</v>
      </c>
      <c r="U402" s="182">
        <v>0</v>
      </c>
      <c r="V402" s="182">
        <f>W402+X402</f>
        <v>0</v>
      </c>
      <c r="W402" s="182">
        <v>0</v>
      </c>
      <c r="X402" s="182">
        <v>0</v>
      </c>
      <c r="Y402" s="220"/>
    </row>
    <row r="403" spans="1:25" s="219" customFormat="1" ht="22.5" customHeight="1">
      <c r="A403" s="299"/>
      <c r="B403" s="268"/>
      <c r="C403" s="268"/>
      <c r="D403" s="300"/>
      <c r="E403" s="294" t="s">
        <v>836</v>
      </c>
      <c r="F403" s="90"/>
      <c r="G403" s="90">
        <f aca="true" t="shared" si="193" ref="G403:X403">G404+G405</f>
        <v>0</v>
      </c>
      <c r="H403" s="90">
        <f t="shared" si="193"/>
        <v>0</v>
      </c>
      <c r="I403" s="90">
        <f t="shared" si="193"/>
        <v>0</v>
      </c>
      <c r="J403" s="90">
        <f t="shared" si="193"/>
        <v>0</v>
      </c>
      <c r="K403" s="90">
        <f t="shared" si="193"/>
        <v>0</v>
      </c>
      <c r="L403" s="90">
        <f t="shared" si="193"/>
        <v>0</v>
      </c>
      <c r="M403" s="90">
        <f t="shared" si="193"/>
        <v>0</v>
      </c>
      <c r="N403" s="90">
        <f t="shared" si="193"/>
        <v>0</v>
      </c>
      <c r="O403" s="90">
        <f t="shared" si="193"/>
        <v>0</v>
      </c>
      <c r="P403" s="90"/>
      <c r="Q403" s="90"/>
      <c r="R403" s="90"/>
      <c r="S403" s="90">
        <f>S404+S405</f>
        <v>0</v>
      </c>
      <c r="T403" s="90">
        <f>T404+T405</f>
        <v>0</v>
      </c>
      <c r="U403" s="90">
        <f>U404+U405</f>
        <v>0</v>
      </c>
      <c r="V403" s="90">
        <f t="shared" si="193"/>
        <v>0</v>
      </c>
      <c r="W403" s="90">
        <f t="shared" si="193"/>
        <v>0</v>
      </c>
      <c r="X403" s="90">
        <f t="shared" si="193"/>
        <v>0</v>
      </c>
      <c r="Y403" s="217"/>
    </row>
    <row r="404" spans="1:25" s="247" customFormat="1" ht="12.75" customHeight="1">
      <c r="A404" s="292"/>
      <c r="B404" s="170"/>
      <c r="C404" s="170"/>
      <c r="D404" s="89"/>
      <c r="E404" s="293" t="s">
        <v>503</v>
      </c>
      <c r="F404" s="222" t="s">
        <v>502</v>
      </c>
      <c r="G404" s="178">
        <f>H404+I404</f>
        <v>0</v>
      </c>
      <c r="H404" s="178">
        <v>0</v>
      </c>
      <c r="I404" s="178">
        <v>0</v>
      </c>
      <c r="J404" s="178">
        <f>K404+L404</f>
        <v>0</v>
      </c>
      <c r="K404" s="178">
        <v>0</v>
      </c>
      <c r="L404" s="178">
        <v>0</v>
      </c>
      <c r="M404" s="182">
        <f>N404+O404</f>
        <v>0</v>
      </c>
      <c r="N404" s="182">
        <v>0</v>
      </c>
      <c r="O404" s="182">
        <v>0</v>
      </c>
      <c r="P404" s="179"/>
      <c r="Q404" s="179"/>
      <c r="R404" s="179"/>
      <c r="S404" s="182">
        <f>T404+U404</f>
        <v>0</v>
      </c>
      <c r="T404" s="182">
        <v>0</v>
      </c>
      <c r="U404" s="182">
        <v>0</v>
      </c>
      <c r="V404" s="182">
        <f>W404+X404</f>
        <v>0</v>
      </c>
      <c r="W404" s="182">
        <v>0</v>
      </c>
      <c r="X404" s="182">
        <v>0</v>
      </c>
      <c r="Y404" s="220"/>
    </row>
    <row r="405" spans="1:25" s="247" customFormat="1" ht="12.75" customHeight="1">
      <c r="A405" s="292"/>
      <c r="B405" s="170"/>
      <c r="C405" s="170"/>
      <c r="D405" s="89"/>
      <c r="E405" s="293" t="s">
        <v>597</v>
      </c>
      <c r="F405" s="222" t="s">
        <v>596</v>
      </c>
      <c r="G405" s="178">
        <f>H405+I405</f>
        <v>0</v>
      </c>
      <c r="H405" s="178">
        <v>0</v>
      </c>
      <c r="I405" s="178">
        <v>0</v>
      </c>
      <c r="J405" s="178">
        <f>K405+L405</f>
        <v>0</v>
      </c>
      <c r="K405" s="178">
        <v>0</v>
      </c>
      <c r="L405" s="178">
        <v>0</v>
      </c>
      <c r="M405" s="182">
        <f>N405+O405</f>
        <v>0</v>
      </c>
      <c r="N405" s="182">
        <v>0</v>
      </c>
      <c r="O405" s="182">
        <v>0</v>
      </c>
      <c r="P405" s="179"/>
      <c r="Q405" s="179"/>
      <c r="R405" s="179"/>
      <c r="S405" s="182">
        <f>T405+U405</f>
        <v>0</v>
      </c>
      <c r="T405" s="182">
        <v>0</v>
      </c>
      <c r="U405" s="182">
        <v>0</v>
      </c>
      <c r="V405" s="182">
        <f>W405+X405</f>
        <v>0</v>
      </c>
      <c r="W405" s="182">
        <v>0</v>
      </c>
      <c r="X405" s="182">
        <v>0</v>
      </c>
      <c r="Y405" s="220"/>
    </row>
    <row r="406" spans="1:25" s="296" customFormat="1" ht="24" customHeight="1">
      <c r="A406" s="322" t="s">
        <v>363</v>
      </c>
      <c r="B406" s="323" t="s">
        <v>364</v>
      </c>
      <c r="C406" s="323" t="s">
        <v>268</v>
      </c>
      <c r="D406" s="90" t="s">
        <v>268</v>
      </c>
      <c r="E406" s="294" t="s">
        <v>365</v>
      </c>
      <c r="F406" s="90"/>
      <c r="G406" s="90">
        <f>G408+G414</f>
        <v>0</v>
      </c>
      <c r="H406" s="90">
        <f>H408+H414</f>
        <v>0</v>
      </c>
      <c r="I406" s="90">
        <f>I408+I414</f>
        <v>0</v>
      </c>
      <c r="J406" s="90">
        <f aca="true" t="shared" si="194" ref="J406:X406">J408+J414</f>
        <v>0</v>
      </c>
      <c r="K406" s="90">
        <f t="shared" si="194"/>
        <v>0</v>
      </c>
      <c r="L406" s="90">
        <f t="shared" si="194"/>
        <v>0</v>
      </c>
      <c r="M406" s="90">
        <f t="shared" si="194"/>
        <v>0</v>
      </c>
      <c r="N406" s="90">
        <f t="shared" si="194"/>
        <v>0</v>
      </c>
      <c r="O406" s="90">
        <f t="shared" si="194"/>
        <v>0</v>
      </c>
      <c r="P406" s="90"/>
      <c r="Q406" s="90"/>
      <c r="R406" s="90"/>
      <c r="S406" s="90">
        <f>S408+S414</f>
        <v>0</v>
      </c>
      <c r="T406" s="90">
        <f>T408+T414</f>
        <v>0</v>
      </c>
      <c r="U406" s="90">
        <f>U408+U414</f>
        <v>0</v>
      </c>
      <c r="V406" s="90">
        <f t="shared" si="194"/>
        <v>0</v>
      </c>
      <c r="W406" s="90">
        <f t="shared" si="194"/>
        <v>0</v>
      </c>
      <c r="X406" s="90">
        <f t="shared" si="194"/>
        <v>0</v>
      </c>
      <c r="Y406" s="295"/>
    </row>
    <row r="407" spans="1:25" s="247" customFormat="1" ht="12.75" customHeight="1">
      <c r="A407" s="292"/>
      <c r="B407" s="170"/>
      <c r="C407" s="170"/>
      <c r="D407" s="89"/>
      <c r="E407" s="293" t="s">
        <v>77</v>
      </c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220"/>
    </row>
    <row r="408" spans="1:25" s="296" customFormat="1" ht="27" customHeight="1">
      <c r="A408" s="322" t="s">
        <v>366</v>
      </c>
      <c r="B408" s="323" t="s">
        <v>364</v>
      </c>
      <c r="C408" s="323" t="s">
        <v>271</v>
      </c>
      <c r="D408" s="90" t="s">
        <v>268</v>
      </c>
      <c r="E408" s="294" t="s">
        <v>367</v>
      </c>
      <c r="F408" s="90"/>
      <c r="G408" s="90">
        <f>G410</f>
        <v>0</v>
      </c>
      <c r="H408" s="90">
        <f>H410</f>
        <v>0</v>
      </c>
      <c r="I408" s="90">
        <f>I410</f>
        <v>0</v>
      </c>
      <c r="J408" s="90">
        <f aca="true" t="shared" si="195" ref="J408:X408">J410</f>
        <v>0</v>
      </c>
      <c r="K408" s="90">
        <f t="shared" si="195"/>
        <v>0</v>
      </c>
      <c r="L408" s="90">
        <f t="shared" si="195"/>
        <v>0</v>
      </c>
      <c r="M408" s="90">
        <f t="shared" si="195"/>
        <v>0</v>
      </c>
      <c r="N408" s="90">
        <f t="shared" si="195"/>
        <v>0</v>
      </c>
      <c r="O408" s="90">
        <f t="shared" si="195"/>
        <v>0</v>
      </c>
      <c r="P408" s="90"/>
      <c r="Q408" s="90"/>
      <c r="R408" s="90"/>
      <c r="S408" s="90">
        <f>S410</f>
        <v>0</v>
      </c>
      <c r="T408" s="90">
        <f>T410</f>
        <v>0</v>
      </c>
      <c r="U408" s="90">
        <f>U410</f>
        <v>0</v>
      </c>
      <c r="V408" s="90">
        <f t="shared" si="195"/>
        <v>0</v>
      </c>
      <c r="W408" s="90">
        <f t="shared" si="195"/>
        <v>0</v>
      </c>
      <c r="X408" s="90">
        <f t="shared" si="195"/>
        <v>0</v>
      </c>
      <c r="Y408" s="295"/>
    </row>
    <row r="409" spans="1:25" s="247" customFormat="1" ht="12.75" customHeight="1">
      <c r="A409" s="292"/>
      <c r="B409" s="170"/>
      <c r="C409" s="170"/>
      <c r="D409" s="89"/>
      <c r="E409" s="293" t="s">
        <v>273</v>
      </c>
      <c r="F409" s="89"/>
      <c r="G409" s="89"/>
      <c r="H409" s="89"/>
      <c r="I409" s="89"/>
      <c r="J409" s="89"/>
      <c r="K409" s="89"/>
      <c r="L409" s="89"/>
      <c r="M409" s="249"/>
      <c r="N409" s="249"/>
      <c r="O409" s="249"/>
      <c r="P409" s="249"/>
      <c r="Q409" s="249"/>
      <c r="R409" s="249"/>
      <c r="S409" s="249"/>
      <c r="T409" s="249"/>
      <c r="U409" s="249"/>
      <c r="V409" s="249"/>
      <c r="W409" s="249"/>
      <c r="X409" s="249"/>
      <c r="Y409" s="220"/>
    </row>
    <row r="410" spans="1:25" s="247" customFormat="1" ht="12.75" customHeight="1">
      <c r="A410" s="221" t="s">
        <v>368</v>
      </c>
      <c r="B410" s="222" t="s">
        <v>364</v>
      </c>
      <c r="C410" s="222" t="s">
        <v>271</v>
      </c>
      <c r="D410" s="222" t="s">
        <v>271</v>
      </c>
      <c r="E410" s="293" t="s">
        <v>369</v>
      </c>
      <c r="F410" s="89"/>
      <c r="G410" s="92">
        <f aca="true" t="shared" si="196" ref="G410:L410">G412</f>
        <v>0</v>
      </c>
      <c r="H410" s="92">
        <f t="shared" si="196"/>
        <v>0</v>
      </c>
      <c r="I410" s="92">
        <f t="shared" si="196"/>
        <v>0</v>
      </c>
      <c r="J410" s="92">
        <f t="shared" si="196"/>
        <v>0</v>
      </c>
      <c r="K410" s="92">
        <f t="shared" si="196"/>
        <v>0</v>
      </c>
      <c r="L410" s="92">
        <f t="shared" si="196"/>
        <v>0</v>
      </c>
      <c r="M410" s="182">
        <f>N410+O410</f>
        <v>0</v>
      </c>
      <c r="N410" s="182">
        <v>0</v>
      </c>
      <c r="O410" s="182">
        <v>0</v>
      </c>
      <c r="P410" s="179"/>
      <c r="Q410" s="179"/>
      <c r="R410" s="179"/>
      <c r="S410" s="182">
        <f>T410+U410</f>
        <v>0</v>
      </c>
      <c r="T410" s="182">
        <v>0</v>
      </c>
      <c r="U410" s="182">
        <v>0</v>
      </c>
      <c r="V410" s="182">
        <f>W410+X410</f>
        <v>0</v>
      </c>
      <c r="W410" s="182">
        <v>0</v>
      </c>
      <c r="X410" s="182">
        <v>0</v>
      </c>
      <c r="Y410" s="220"/>
    </row>
    <row r="411" spans="1:25" s="247" customFormat="1" ht="12.75" customHeight="1">
      <c r="A411" s="292"/>
      <c r="B411" s="170"/>
      <c r="C411" s="170"/>
      <c r="D411" s="89"/>
      <c r="E411" s="293" t="s">
        <v>77</v>
      </c>
      <c r="F411" s="89"/>
      <c r="G411" s="89"/>
      <c r="H411" s="89"/>
      <c r="I411" s="89"/>
      <c r="J411" s="89"/>
      <c r="K411" s="89"/>
      <c r="L411" s="89"/>
      <c r="M411" s="249"/>
      <c r="N411" s="249"/>
      <c r="O411" s="249"/>
      <c r="P411" s="249"/>
      <c r="Q411" s="249"/>
      <c r="R411" s="249"/>
      <c r="S411" s="249"/>
      <c r="T411" s="249"/>
      <c r="U411" s="249"/>
      <c r="V411" s="249"/>
      <c r="W411" s="249"/>
      <c r="X411" s="249"/>
      <c r="Y411" s="220"/>
    </row>
    <row r="412" spans="1:25" s="219" customFormat="1" ht="30.75" customHeight="1">
      <c r="A412" s="299"/>
      <c r="B412" s="268"/>
      <c r="C412" s="268"/>
      <c r="D412" s="300"/>
      <c r="E412" s="294" t="s">
        <v>837</v>
      </c>
      <c r="F412" s="90"/>
      <c r="G412" s="90">
        <f aca="true" t="shared" si="197" ref="G412:X412">G413</f>
        <v>0</v>
      </c>
      <c r="H412" s="90">
        <f t="shared" si="197"/>
        <v>0</v>
      </c>
      <c r="I412" s="90">
        <f t="shared" si="197"/>
        <v>0</v>
      </c>
      <c r="J412" s="90">
        <f t="shared" si="197"/>
        <v>0</v>
      </c>
      <c r="K412" s="90">
        <f t="shared" si="197"/>
        <v>0</v>
      </c>
      <c r="L412" s="90">
        <f t="shared" si="197"/>
        <v>0</v>
      </c>
      <c r="M412" s="90">
        <f t="shared" si="197"/>
        <v>0</v>
      </c>
      <c r="N412" s="90">
        <f t="shared" si="197"/>
        <v>0</v>
      </c>
      <c r="O412" s="90">
        <f t="shared" si="197"/>
        <v>0</v>
      </c>
      <c r="P412" s="90"/>
      <c r="Q412" s="90"/>
      <c r="R412" s="90"/>
      <c r="S412" s="90">
        <f t="shared" si="197"/>
        <v>0</v>
      </c>
      <c r="T412" s="90">
        <f t="shared" si="197"/>
        <v>0</v>
      </c>
      <c r="U412" s="90">
        <f t="shared" si="197"/>
        <v>0</v>
      </c>
      <c r="V412" s="90">
        <f t="shared" si="197"/>
        <v>0</v>
      </c>
      <c r="W412" s="90">
        <f t="shared" si="197"/>
        <v>0</v>
      </c>
      <c r="X412" s="90">
        <f t="shared" si="197"/>
        <v>0</v>
      </c>
      <c r="Y412" s="217"/>
    </row>
    <row r="413" spans="1:25" s="247" customFormat="1" ht="12.75" customHeight="1">
      <c r="A413" s="292"/>
      <c r="B413" s="170"/>
      <c r="C413" s="170"/>
      <c r="D413" s="89"/>
      <c r="E413" s="293" t="s">
        <v>605</v>
      </c>
      <c r="F413" s="222" t="s">
        <v>606</v>
      </c>
      <c r="G413" s="178">
        <f>H413+I413</f>
        <v>0</v>
      </c>
      <c r="H413" s="178">
        <v>0</v>
      </c>
      <c r="I413" s="178">
        <v>0</v>
      </c>
      <c r="J413" s="178">
        <f>K413+L413</f>
        <v>0</v>
      </c>
      <c r="K413" s="178">
        <v>0</v>
      </c>
      <c r="L413" s="178">
        <v>0</v>
      </c>
      <c r="M413" s="182">
        <f>N413+O413</f>
        <v>0</v>
      </c>
      <c r="N413" s="182">
        <v>0</v>
      </c>
      <c r="O413" s="182">
        <v>0</v>
      </c>
      <c r="P413" s="179"/>
      <c r="Q413" s="179"/>
      <c r="R413" s="179"/>
      <c r="S413" s="182">
        <f>T413+U413</f>
        <v>0</v>
      </c>
      <c r="T413" s="182">
        <v>0</v>
      </c>
      <c r="U413" s="182">
        <v>0</v>
      </c>
      <c r="V413" s="182">
        <f>W413+X413</f>
        <v>0</v>
      </c>
      <c r="W413" s="182">
        <v>0</v>
      </c>
      <c r="X413" s="182">
        <v>0</v>
      </c>
      <c r="Y413" s="220"/>
    </row>
    <row r="414" spans="1:25" s="296" customFormat="1" ht="19.5" customHeight="1">
      <c r="A414" s="322" t="s">
        <v>370</v>
      </c>
      <c r="B414" s="323" t="s">
        <v>364</v>
      </c>
      <c r="C414" s="323" t="s">
        <v>288</v>
      </c>
      <c r="D414" s="90" t="s">
        <v>268</v>
      </c>
      <c r="E414" s="294" t="s">
        <v>371</v>
      </c>
      <c r="F414" s="90"/>
      <c r="G414" s="90">
        <f>G416</f>
        <v>0</v>
      </c>
      <c r="H414" s="90">
        <f aca="true" t="shared" si="198" ref="H414:X414">H416</f>
        <v>0</v>
      </c>
      <c r="I414" s="90">
        <f t="shared" si="198"/>
        <v>0</v>
      </c>
      <c r="J414" s="90">
        <f t="shared" si="198"/>
        <v>0</v>
      </c>
      <c r="K414" s="90">
        <f t="shared" si="198"/>
        <v>0</v>
      </c>
      <c r="L414" s="90">
        <f t="shared" si="198"/>
        <v>0</v>
      </c>
      <c r="M414" s="90">
        <f t="shared" si="198"/>
        <v>0</v>
      </c>
      <c r="N414" s="90">
        <f t="shared" si="198"/>
        <v>0</v>
      </c>
      <c r="O414" s="90">
        <f t="shared" si="198"/>
        <v>0</v>
      </c>
      <c r="P414" s="90"/>
      <c r="Q414" s="90"/>
      <c r="R414" s="90"/>
      <c r="S414" s="90">
        <f>S416</f>
        <v>0</v>
      </c>
      <c r="T414" s="90">
        <f>T416</f>
        <v>0</v>
      </c>
      <c r="U414" s="90">
        <f>U416</f>
        <v>0</v>
      </c>
      <c r="V414" s="90">
        <f t="shared" si="198"/>
        <v>0</v>
      </c>
      <c r="W414" s="90">
        <f t="shared" si="198"/>
        <v>0</v>
      </c>
      <c r="X414" s="90">
        <f t="shared" si="198"/>
        <v>0</v>
      </c>
      <c r="Y414" s="295"/>
    </row>
    <row r="415" spans="1:25" s="247" customFormat="1" ht="12.75" customHeight="1">
      <c r="A415" s="292"/>
      <c r="B415" s="170"/>
      <c r="C415" s="170"/>
      <c r="D415" s="89"/>
      <c r="E415" s="293" t="s">
        <v>273</v>
      </c>
      <c r="F415" s="89"/>
      <c r="G415" s="89"/>
      <c r="H415" s="89"/>
      <c r="I415" s="89"/>
      <c r="J415" s="89"/>
      <c r="K415" s="89"/>
      <c r="L415" s="89"/>
      <c r="M415" s="249"/>
      <c r="N415" s="249"/>
      <c r="O415" s="249"/>
      <c r="P415" s="249"/>
      <c r="Q415" s="249"/>
      <c r="R415" s="249"/>
      <c r="S415" s="249"/>
      <c r="T415" s="249"/>
      <c r="U415" s="249"/>
      <c r="V415" s="249"/>
      <c r="W415" s="249"/>
      <c r="X415" s="249"/>
      <c r="Y415" s="220"/>
    </row>
    <row r="416" spans="1:25" s="247" customFormat="1" ht="12.75" customHeight="1">
      <c r="A416" s="221" t="s">
        <v>372</v>
      </c>
      <c r="B416" s="222" t="s">
        <v>364</v>
      </c>
      <c r="C416" s="222" t="s">
        <v>288</v>
      </c>
      <c r="D416" s="222" t="s">
        <v>271</v>
      </c>
      <c r="E416" s="293" t="s">
        <v>373</v>
      </c>
      <c r="F416" s="89"/>
      <c r="G416" s="92">
        <f aca="true" t="shared" si="199" ref="G416:L416">G418+G420</f>
        <v>0</v>
      </c>
      <c r="H416" s="92">
        <f t="shared" si="199"/>
        <v>0</v>
      </c>
      <c r="I416" s="92">
        <f t="shared" si="199"/>
        <v>0</v>
      </c>
      <c r="J416" s="92">
        <f t="shared" si="199"/>
        <v>0</v>
      </c>
      <c r="K416" s="92">
        <f t="shared" si="199"/>
        <v>0</v>
      </c>
      <c r="L416" s="92">
        <f t="shared" si="199"/>
        <v>0</v>
      </c>
      <c r="M416" s="182">
        <f>N416+O416</f>
        <v>0</v>
      </c>
      <c r="N416" s="182">
        <v>0</v>
      </c>
      <c r="O416" s="182">
        <v>0</v>
      </c>
      <c r="P416" s="179"/>
      <c r="Q416" s="179"/>
      <c r="R416" s="179"/>
      <c r="S416" s="182">
        <f>T416+U416</f>
        <v>0</v>
      </c>
      <c r="T416" s="182">
        <v>0</v>
      </c>
      <c r="U416" s="182">
        <v>0</v>
      </c>
      <c r="V416" s="182">
        <f>W416+X416</f>
        <v>0</v>
      </c>
      <c r="W416" s="182">
        <v>0</v>
      </c>
      <c r="X416" s="182">
        <v>0</v>
      </c>
      <c r="Y416" s="220"/>
    </row>
    <row r="417" spans="1:25" s="247" customFormat="1" ht="12.75" customHeight="1">
      <c r="A417" s="292"/>
      <c r="B417" s="170"/>
      <c r="C417" s="170"/>
      <c r="D417" s="89"/>
      <c r="E417" s="293" t="s">
        <v>77</v>
      </c>
      <c r="F417" s="89"/>
      <c r="G417" s="89"/>
      <c r="H417" s="89"/>
      <c r="I417" s="89"/>
      <c r="J417" s="89"/>
      <c r="K417" s="89"/>
      <c r="L417" s="89"/>
      <c r="M417" s="249"/>
      <c r="N417" s="249"/>
      <c r="O417" s="249"/>
      <c r="P417" s="249"/>
      <c r="Q417" s="249"/>
      <c r="R417" s="249"/>
      <c r="S417" s="249"/>
      <c r="T417" s="249"/>
      <c r="U417" s="249"/>
      <c r="V417" s="249"/>
      <c r="W417" s="249"/>
      <c r="X417" s="249"/>
      <c r="Y417" s="220"/>
    </row>
    <row r="418" spans="1:25" s="219" customFormat="1" ht="24" customHeight="1">
      <c r="A418" s="299"/>
      <c r="B418" s="268"/>
      <c r="C418" s="268"/>
      <c r="D418" s="300"/>
      <c r="E418" s="294" t="s">
        <v>838</v>
      </c>
      <c r="F418" s="90"/>
      <c r="G418" s="90">
        <f aca="true" t="shared" si="200" ref="G418:X418">G419</f>
        <v>0</v>
      </c>
      <c r="H418" s="90">
        <f t="shared" si="200"/>
        <v>0</v>
      </c>
      <c r="I418" s="90">
        <f t="shared" si="200"/>
        <v>0</v>
      </c>
      <c r="J418" s="90">
        <f t="shared" si="200"/>
        <v>0</v>
      </c>
      <c r="K418" s="90">
        <f t="shared" si="200"/>
        <v>0</v>
      </c>
      <c r="L418" s="90">
        <f t="shared" si="200"/>
        <v>0</v>
      </c>
      <c r="M418" s="90">
        <f t="shared" si="200"/>
        <v>0</v>
      </c>
      <c r="N418" s="90">
        <f t="shared" si="200"/>
        <v>0</v>
      </c>
      <c r="O418" s="90">
        <f t="shared" si="200"/>
        <v>0</v>
      </c>
      <c r="P418" s="90"/>
      <c r="Q418" s="90"/>
      <c r="R418" s="90"/>
      <c r="S418" s="90">
        <f t="shared" si="200"/>
        <v>0</v>
      </c>
      <c r="T418" s="90">
        <f t="shared" si="200"/>
        <v>0</v>
      </c>
      <c r="U418" s="90">
        <f t="shared" si="200"/>
        <v>0</v>
      </c>
      <c r="V418" s="90">
        <f t="shared" si="200"/>
        <v>0</v>
      </c>
      <c r="W418" s="90">
        <f t="shared" si="200"/>
        <v>0</v>
      </c>
      <c r="X418" s="90">
        <f t="shared" si="200"/>
        <v>0</v>
      </c>
      <c r="Y418" s="220"/>
    </row>
    <row r="419" spans="1:25" s="247" customFormat="1" ht="12.75" customHeight="1">
      <c r="A419" s="292"/>
      <c r="B419" s="170"/>
      <c r="C419" s="170"/>
      <c r="D419" s="89"/>
      <c r="E419" s="293" t="s">
        <v>597</v>
      </c>
      <c r="F419" s="222" t="s">
        <v>596</v>
      </c>
      <c r="G419" s="178">
        <f>H419+I419</f>
        <v>0</v>
      </c>
      <c r="H419" s="178">
        <v>0</v>
      </c>
      <c r="I419" s="178">
        <v>0</v>
      </c>
      <c r="J419" s="178">
        <f>K419+L419</f>
        <v>0</v>
      </c>
      <c r="K419" s="178">
        <v>0</v>
      </c>
      <c r="L419" s="178">
        <v>0</v>
      </c>
      <c r="M419" s="182">
        <f>N419+O419</f>
        <v>0</v>
      </c>
      <c r="N419" s="182">
        <v>0</v>
      </c>
      <c r="O419" s="182">
        <v>0</v>
      </c>
      <c r="P419" s="179"/>
      <c r="Q419" s="179"/>
      <c r="R419" s="179"/>
      <c r="S419" s="182">
        <f>T419+U419</f>
        <v>0</v>
      </c>
      <c r="T419" s="182">
        <v>0</v>
      </c>
      <c r="U419" s="182">
        <v>0</v>
      </c>
      <c r="V419" s="182">
        <f>W419+X419</f>
        <v>0</v>
      </c>
      <c r="W419" s="182">
        <v>0</v>
      </c>
      <c r="X419" s="182">
        <v>0</v>
      </c>
      <c r="Y419" s="220"/>
    </row>
    <row r="420" spans="1:25" s="219" customFormat="1" ht="24" customHeight="1">
      <c r="A420" s="299"/>
      <c r="B420" s="268"/>
      <c r="C420" s="268"/>
      <c r="D420" s="300"/>
      <c r="E420" s="294" t="s">
        <v>839</v>
      </c>
      <c r="F420" s="90"/>
      <c r="G420" s="90">
        <f aca="true" t="shared" si="201" ref="G420:X420">G421</f>
        <v>0</v>
      </c>
      <c r="H420" s="90">
        <f t="shared" si="201"/>
        <v>0</v>
      </c>
      <c r="I420" s="90">
        <f t="shared" si="201"/>
        <v>0</v>
      </c>
      <c r="J420" s="90">
        <f t="shared" si="201"/>
        <v>0</v>
      </c>
      <c r="K420" s="90">
        <f t="shared" si="201"/>
        <v>0</v>
      </c>
      <c r="L420" s="90">
        <f t="shared" si="201"/>
        <v>0</v>
      </c>
      <c r="M420" s="90">
        <f t="shared" si="201"/>
        <v>0</v>
      </c>
      <c r="N420" s="90">
        <f t="shared" si="201"/>
        <v>0</v>
      </c>
      <c r="O420" s="90">
        <f t="shared" si="201"/>
        <v>0</v>
      </c>
      <c r="P420" s="90"/>
      <c r="Q420" s="90"/>
      <c r="R420" s="90"/>
      <c r="S420" s="90">
        <f t="shared" si="201"/>
        <v>0</v>
      </c>
      <c r="T420" s="90">
        <f t="shared" si="201"/>
        <v>0</v>
      </c>
      <c r="U420" s="90">
        <f t="shared" si="201"/>
        <v>0</v>
      </c>
      <c r="V420" s="90">
        <f t="shared" si="201"/>
        <v>0</v>
      </c>
      <c r="W420" s="90">
        <f t="shared" si="201"/>
        <v>0</v>
      </c>
      <c r="X420" s="90">
        <f t="shared" si="201"/>
        <v>0</v>
      </c>
      <c r="Y420" s="217"/>
    </row>
    <row r="421" spans="1:25" s="247" customFormat="1" ht="12.75" customHeight="1">
      <c r="A421" s="292"/>
      <c r="B421" s="170"/>
      <c r="C421" s="170"/>
      <c r="D421" s="89"/>
      <c r="E421" s="293" t="s">
        <v>499</v>
      </c>
      <c r="F421" s="222" t="s">
        <v>498</v>
      </c>
      <c r="G421" s="178">
        <f>H421+I421</f>
        <v>0</v>
      </c>
      <c r="H421" s="178">
        <v>0</v>
      </c>
      <c r="I421" s="178">
        <v>0</v>
      </c>
      <c r="J421" s="178">
        <f>K421+L421</f>
        <v>0</v>
      </c>
      <c r="K421" s="178">
        <v>0</v>
      </c>
      <c r="L421" s="178">
        <v>0</v>
      </c>
      <c r="M421" s="178">
        <f>N421+O421</f>
        <v>0</v>
      </c>
      <c r="N421" s="178">
        <v>0</v>
      </c>
      <c r="O421" s="178">
        <v>0</v>
      </c>
      <c r="P421" s="179"/>
      <c r="Q421" s="179"/>
      <c r="R421" s="179"/>
      <c r="S421" s="178">
        <f>T421+U421</f>
        <v>0</v>
      </c>
      <c r="T421" s="178">
        <v>0</v>
      </c>
      <c r="U421" s="178">
        <v>0</v>
      </c>
      <c r="V421" s="182">
        <f>W421+X421</f>
        <v>0</v>
      </c>
      <c r="W421" s="182">
        <v>0</v>
      </c>
      <c r="X421" s="182">
        <v>0</v>
      </c>
      <c r="Y421" s="220"/>
    </row>
    <row r="422" spans="1:25" s="253" customFormat="1" ht="23.25" customHeight="1">
      <c r="A422" s="326" t="s">
        <v>374</v>
      </c>
      <c r="B422" s="250" t="s">
        <v>375</v>
      </c>
      <c r="C422" s="250" t="s">
        <v>268</v>
      </c>
      <c r="D422" s="298" t="s">
        <v>268</v>
      </c>
      <c r="E422" s="294" t="s">
        <v>376</v>
      </c>
      <c r="F422" s="90"/>
      <c r="G422" s="90">
        <f>G424+G442+G498+G502</f>
        <v>37755.75</v>
      </c>
      <c r="H422" s="90">
        <f>H424+H442+H498+H502</f>
        <v>36755.95</v>
      </c>
      <c r="I422" s="90">
        <f>I424+I442+I498+I502</f>
        <v>999.8</v>
      </c>
      <c r="J422" s="90">
        <f>J424+J442+J498+J502+J514</f>
        <v>120106.5</v>
      </c>
      <c r="K422" s="90">
        <f>K424+K442+K498+K502+K514</f>
        <v>40026.1</v>
      </c>
      <c r="L422" s="239">
        <f>L424+L442+L498+L502+L514</f>
        <v>80080.4</v>
      </c>
      <c r="M422" s="90">
        <f aca="true" t="shared" si="202" ref="M422:X422">M424+M442+M498+M502</f>
        <v>173796.80653432198</v>
      </c>
      <c r="N422" s="90">
        <f t="shared" si="202"/>
        <v>38796.80653432199</v>
      </c>
      <c r="O422" s="90">
        <f t="shared" si="202"/>
        <v>135000</v>
      </c>
      <c r="P422" s="90"/>
      <c r="Q422" s="90"/>
      <c r="R422" s="90"/>
      <c r="S422" s="90">
        <f>S424+S442+S498+S502</f>
        <v>39184.324599665204</v>
      </c>
      <c r="T422" s="90">
        <f>T424+T442+T498+T502</f>
        <v>39184.324599665204</v>
      </c>
      <c r="U422" s="90">
        <f>U424+U442+U498+U502</f>
        <v>0</v>
      </c>
      <c r="V422" s="90">
        <f t="shared" si="202"/>
        <v>39805.839468660175</v>
      </c>
      <c r="W422" s="90">
        <f t="shared" si="202"/>
        <v>39805.839468660175</v>
      </c>
      <c r="X422" s="90">
        <f t="shared" si="202"/>
        <v>0</v>
      </c>
      <c r="Y422" s="291"/>
    </row>
    <row r="423" spans="1:25" s="247" customFormat="1" ht="12.75" customHeight="1">
      <c r="A423" s="292"/>
      <c r="B423" s="170"/>
      <c r="C423" s="170"/>
      <c r="D423" s="89"/>
      <c r="E423" s="293" t="s">
        <v>77</v>
      </c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220"/>
    </row>
    <row r="424" spans="1:25" s="296" customFormat="1" ht="18.75" customHeight="1">
      <c r="A424" s="322" t="s">
        <v>377</v>
      </c>
      <c r="B424" s="323" t="s">
        <v>375</v>
      </c>
      <c r="C424" s="323" t="s">
        <v>271</v>
      </c>
      <c r="D424" s="90" t="s">
        <v>268</v>
      </c>
      <c r="E424" s="294" t="s">
        <v>378</v>
      </c>
      <c r="F424" s="90"/>
      <c r="G424" s="90">
        <f>G426</f>
        <v>0</v>
      </c>
      <c r="H424" s="90">
        <f>H426</f>
        <v>0</v>
      </c>
      <c r="I424" s="90">
        <f>I426</f>
        <v>0</v>
      </c>
      <c r="J424" s="90">
        <f aca="true" t="shared" si="203" ref="J424:X424">J426</f>
        <v>78956.4</v>
      </c>
      <c r="K424" s="90">
        <f t="shared" si="203"/>
        <v>0</v>
      </c>
      <c r="L424" s="90">
        <f t="shared" si="203"/>
        <v>78956.4</v>
      </c>
      <c r="M424" s="90">
        <f t="shared" si="203"/>
        <v>0</v>
      </c>
      <c r="N424" s="90">
        <f t="shared" si="203"/>
        <v>0</v>
      </c>
      <c r="O424" s="90">
        <f t="shared" si="203"/>
        <v>0</v>
      </c>
      <c r="P424" s="90"/>
      <c r="Q424" s="90"/>
      <c r="R424" s="90"/>
      <c r="S424" s="90">
        <f>S426</f>
        <v>0</v>
      </c>
      <c r="T424" s="90">
        <f>T426</f>
        <v>0</v>
      </c>
      <c r="U424" s="90">
        <f>U426</f>
        <v>0</v>
      </c>
      <c r="V424" s="90">
        <f t="shared" si="203"/>
        <v>0</v>
      </c>
      <c r="W424" s="90">
        <f t="shared" si="203"/>
        <v>0</v>
      </c>
      <c r="X424" s="90">
        <f t="shared" si="203"/>
        <v>0</v>
      </c>
      <c r="Y424" s="295"/>
    </row>
    <row r="425" spans="1:25" s="247" customFormat="1" ht="12.75" customHeight="1">
      <c r="A425" s="292"/>
      <c r="B425" s="170"/>
      <c r="C425" s="170"/>
      <c r="D425" s="89"/>
      <c r="E425" s="293" t="s">
        <v>273</v>
      </c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220"/>
    </row>
    <row r="426" spans="1:25" s="319" customFormat="1" ht="12.75" customHeight="1">
      <c r="A426" s="235" t="s">
        <v>379</v>
      </c>
      <c r="B426" s="236" t="s">
        <v>375</v>
      </c>
      <c r="C426" s="236" t="s">
        <v>271</v>
      </c>
      <c r="D426" s="236" t="s">
        <v>271</v>
      </c>
      <c r="E426" s="309" t="s">
        <v>378</v>
      </c>
      <c r="F426" s="310"/>
      <c r="G426" s="312">
        <f>G428+G430+G438+G440</f>
        <v>0</v>
      </c>
      <c r="H426" s="312">
        <f>H428+H430+H438+H440</f>
        <v>0</v>
      </c>
      <c r="I426" s="312">
        <f>I428+I430+I438+I440</f>
        <v>0</v>
      </c>
      <c r="J426" s="312">
        <f aca="true" t="shared" si="204" ref="J426:X426">J428+J430+J438+J440</f>
        <v>78956.4</v>
      </c>
      <c r="K426" s="312">
        <f t="shared" si="204"/>
        <v>0</v>
      </c>
      <c r="L426" s="312">
        <f t="shared" si="204"/>
        <v>78956.4</v>
      </c>
      <c r="M426" s="312">
        <f t="shared" si="204"/>
        <v>0</v>
      </c>
      <c r="N426" s="312">
        <f t="shared" si="204"/>
        <v>0</v>
      </c>
      <c r="O426" s="312">
        <f t="shared" si="204"/>
        <v>0</v>
      </c>
      <c r="P426" s="312"/>
      <c r="Q426" s="312"/>
      <c r="R426" s="312"/>
      <c r="S426" s="312">
        <f>S428+S430+S438+S440</f>
        <v>0</v>
      </c>
      <c r="T426" s="312">
        <f>T428+T430+T438+T440</f>
        <v>0</v>
      </c>
      <c r="U426" s="312">
        <f>U428+U430+U438+U440</f>
        <v>0</v>
      </c>
      <c r="V426" s="312">
        <f t="shared" si="204"/>
        <v>0</v>
      </c>
      <c r="W426" s="312">
        <f t="shared" si="204"/>
        <v>0</v>
      </c>
      <c r="X426" s="312">
        <f t="shared" si="204"/>
        <v>0</v>
      </c>
      <c r="Y426" s="231"/>
    </row>
    <row r="427" spans="1:25" s="247" customFormat="1" ht="12.75" customHeight="1">
      <c r="A427" s="292"/>
      <c r="B427" s="170"/>
      <c r="C427" s="170"/>
      <c r="D427" s="89"/>
      <c r="E427" s="293" t="s">
        <v>77</v>
      </c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220"/>
    </row>
    <row r="428" spans="1:25" s="219" customFormat="1" ht="17.25" customHeight="1">
      <c r="A428" s="299"/>
      <c r="B428" s="268"/>
      <c r="C428" s="268"/>
      <c r="D428" s="300"/>
      <c r="E428" s="294" t="s">
        <v>840</v>
      </c>
      <c r="F428" s="90"/>
      <c r="G428" s="90">
        <f aca="true" t="shared" si="205" ref="G428:X428">G429</f>
        <v>0</v>
      </c>
      <c r="H428" s="90">
        <f t="shared" si="205"/>
        <v>0</v>
      </c>
      <c r="I428" s="90">
        <f t="shared" si="205"/>
        <v>0</v>
      </c>
      <c r="J428" s="90">
        <f t="shared" si="205"/>
        <v>0</v>
      </c>
      <c r="K428" s="90">
        <f t="shared" si="205"/>
        <v>0</v>
      </c>
      <c r="L428" s="90">
        <f t="shared" si="205"/>
        <v>0</v>
      </c>
      <c r="M428" s="90">
        <f t="shared" si="205"/>
        <v>0</v>
      </c>
      <c r="N428" s="90">
        <f t="shared" si="205"/>
        <v>0</v>
      </c>
      <c r="O428" s="90">
        <f t="shared" si="205"/>
        <v>0</v>
      </c>
      <c r="P428" s="90"/>
      <c r="Q428" s="90"/>
      <c r="R428" s="90"/>
      <c r="S428" s="90">
        <f t="shared" si="205"/>
        <v>0</v>
      </c>
      <c r="T428" s="90">
        <f t="shared" si="205"/>
        <v>0</v>
      </c>
      <c r="U428" s="90">
        <f t="shared" si="205"/>
        <v>0</v>
      </c>
      <c r="V428" s="90">
        <f t="shared" si="205"/>
        <v>0</v>
      </c>
      <c r="W428" s="90">
        <f t="shared" si="205"/>
        <v>0</v>
      </c>
      <c r="X428" s="90">
        <f t="shared" si="205"/>
        <v>0</v>
      </c>
      <c r="Y428" s="217"/>
    </row>
    <row r="429" spans="1:25" s="247" customFormat="1" ht="12.75" customHeight="1">
      <c r="A429" s="292"/>
      <c r="B429" s="170"/>
      <c r="C429" s="170"/>
      <c r="D429" s="89"/>
      <c r="E429" s="293" t="s">
        <v>494</v>
      </c>
      <c r="F429" s="222" t="s">
        <v>495</v>
      </c>
      <c r="G429" s="178">
        <f>H429+I429</f>
        <v>0</v>
      </c>
      <c r="H429" s="178">
        <v>0</v>
      </c>
      <c r="I429" s="178">
        <v>0</v>
      </c>
      <c r="J429" s="222"/>
      <c r="K429" s="222"/>
      <c r="L429" s="222"/>
      <c r="M429" s="249"/>
      <c r="N429" s="249"/>
      <c r="O429" s="249"/>
      <c r="P429" s="249"/>
      <c r="Q429" s="249"/>
      <c r="R429" s="249"/>
      <c r="S429" s="249"/>
      <c r="T429" s="249"/>
      <c r="U429" s="249"/>
      <c r="V429" s="249"/>
      <c r="W429" s="249"/>
      <c r="X429" s="249"/>
      <c r="Y429" s="220"/>
    </row>
    <row r="430" spans="1:25" s="219" customFormat="1" ht="27" customHeight="1">
      <c r="A430" s="299"/>
      <c r="B430" s="268"/>
      <c r="C430" s="268"/>
      <c r="D430" s="300"/>
      <c r="E430" s="294" t="s">
        <v>841</v>
      </c>
      <c r="F430" s="90"/>
      <c r="G430" s="90">
        <f aca="true" t="shared" si="206" ref="G430:X430">G431+G432+G433+G434+G435+G436+G437</f>
        <v>0</v>
      </c>
      <c r="H430" s="90">
        <f t="shared" si="206"/>
        <v>0</v>
      </c>
      <c r="I430" s="90">
        <f t="shared" si="206"/>
        <v>0</v>
      </c>
      <c r="J430" s="90">
        <f t="shared" si="206"/>
        <v>78956.4</v>
      </c>
      <c r="K430" s="90">
        <f t="shared" si="206"/>
        <v>0</v>
      </c>
      <c r="L430" s="90">
        <f t="shared" si="206"/>
        <v>78956.4</v>
      </c>
      <c r="M430" s="90">
        <f t="shared" si="206"/>
        <v>0</v>
      </c>
      <c r="N430" s="90">
        <f t="shared" si="206"/>
        <v>0</v>
      </c>
      <c r="O430" s="90">
        <f t="shared" si="206"/>
        <v>0</v>
      </c>
      <c r="P430" s="90"/>
      <c r="Q430" s="90"/>
      <c r="R430" s="90"/>
      <c r="S430" s="90">
        <f>S431+S432+S433+S434+S435+S436+S437</f>
        <v>0</v>
      </c>
      <c r="T430" s="90">
        <f>T431+T432+T433+T434+T435+T436+T437</f>
        <v>0</v>
      </c>
      <c r="U430" s="90">
        <f>U431+U432+U433+U434+U435+U436+U437</f>
        <v>0</v>
      </c>
      <c r="V430" s="90">
        <f t="shared" si="206"/>
        <v>0</v>
      </c>
      <c r="W430" s="90">
        <f t="shared" si="206"/>
        <v>0</v>
      </c>
      <c r="X430" s="90">
        <f t="shared" si="206"/>
        <v>0</v>
      </c>
      <c r="Y430" s="217"/>
    </row>
    <row r="431" spans="1:25" s="247" customFormat="1" ht="12.75" customHeight="1">
      <c r="A431" s="292"/>
      <c r="B431" s="170"/>
      <c r="C431" s="170"/>
      <c r="D431" s="89"/>
      <c r="E431" s="293" t="s">
        <v>464</v>
      </c>
      <c r="F431" s="222" t="s">
        <v>463</v>
      </c>
      <c r="G431" s="178">
        <f aca="true" t="shared" si="207" ref="G431:G437">H431+I431</f>
        <v>0</v>
      </c>
      <c r="H431" s="178">
        <v>0</v>
      </c>
      <c r="I431" s="178">
        <v>0</v>
      </c>
      <c r="J431" s="178">
        <f aca="true" t="shared" si="208" ref="J431:J437">K431+L431</f>
        <v>0</v>
      </c>
      <c r="K431" s="178">
        <v>0</v>
      </c>
      <c r="L431" s="178">
        <v>0</v>
      </c>
      <c r="M431" s="182">
        <f aca="true" t="shared" si="209" ref="M431:M437">N431+O431</f>
        <v>0</v>
      </c>
      <c r="N431" s="182">
        <v>0</v>
      </c>
      <c r="O431" s="182">
        <v>0</v>
      </c>
      <c r="P431" s="179"/>
      <c r="Q431" s="179"/>
      <c r="R431" s="179"/>
      <c r="S431" s="182">
        <f aca="true" t="shared" si="210" ref="S431:S437">T431+U431</f>
        <v>0</v>
      </c>
      <c r="T431" s="182">
        <v>0</v>
      </c>
      <c r="U431" s="182">
        <v>0</v>
      </c>
      <c r="V431" s="182">
        <f aca="true" t="shared" si="211" ref="V431:V437">W431+X431</f>
        <v>0</v>
      </c>
      <c r="W431" s="182">
        <v>0</v>
      </c>
      <c r="X431" s="182">
        <v>0</v>
      </c>
      <c r="Y431" s="220"/>
    </row>
    <row r="432" spans="1:25" s="247" customFormat="1" ht="12.75" customHeight="1">
      <c r="A432" s="292"/>
      <c r="B432" s="170"/>
      <c r="C432" s="170"/>
      <c r="D432" s="89"/>
      <c r="E432" s="293" t="s">
        <v>466</v>
      </c>
      <c r="F432" s="222" t="s">
        <v>465</v>
      </c>
      <c r="G432" s="178">
        <f t="shared" si="207"/>
        <v>0</v>
      </c>
      <c r="H432" s="178">
        <v>0</v>
      </c>
      <c r="I432" s="178">
        <v>0</v>
      </c>
      <c r="J432" s="178">
        <f t="shared" si="208"/>
        <v>0</v>
      </c>
      <c r="K432" s="178">
        <v>0</v>
      </c>
      <c r="L432" s="178">
        <v>0</v>
      </c>
      <c r="M432" s="182">
        <f t="shared" si="209"/>
        <v>0</v>
      </c>
      <c r="N432" s="182">
        <v>0</v>
      </c>
      <c r="O432" s="182">
        <v>0</v>
      </c>
      <c r="P432" s="179"/>
      <c r="Q432" s="179"/>
      <c r="R432" s="179"/>
      <c r="S432" s="182">
        <f t="shared" si="210"/>
        <v>0</v>
      </c>
      <c r="T432" s="182">
        <v>0</v>
      </c>
      <c r="U432" s="182">
        <v>0</v>
      </c>
      <c r="V432" s="182">
        <f t="shared" si="211"/>
        <v>0</v>
      </c>
      <c r="W432" s="182">
        <v>0</v>
      </c>
      <c r="X432" s="182">
        <v>0</v>
      </c>
      <c r="Y432" s="220"/>
    </row>
    <row r="433" spans="1:25" s="247" customFormat="1" ht="12.75" customHeight="1">
      <c r="A433" s="292"/>
      <c r="B433" s="170"/>
      <c r="C433" s="170"/>
      <c r="D433" s="89"/>
      <c r="E433" s="293" t="s">
        <v>503</v>
      </c>
      <c r="F433" s="222" t="s">
        <v>502</v>
      </c>
      <c r="G433" s="178">
        <f t="shared" si="207"/>
        <v>0</v>
      </c>
      <c r="H433" s="178">
        <v>0</v>
      </c>
      <c r="I433" s="178">
        <v>0</v>
      </c>
      <c r="J433" s="178">
        <f t="shared" si="208"/>
        <v>0</v>
      </c>
      <c r="K433" s="178">
        <v>0</v>
      </c>
      <c r="L433" s="178">
        <v>0</v>
      </c>
      <c r="M433" s="182">
        <f t="shared" si="209"/>
        <v>0</v>
      </c>
      <c r="N433" s="182">
        <v>0</v>
      </c>
      <c r="O433" s="182">
        <v>0</v>
      </c>
      <c r="P433" s="179"/>
      <c r="Q433" s="179"/>
      <c r="R433" s="179"/>
      <c r="S433" s="182">
        <f t="shared" si="210"/>
        <v>0</v>
      </c>
      <c r="T433" s="182">
        <v>0</v>
      </c>
      <c r="U433" s="182">
        <v>0</v>
      </c>
      <c r="V433" s="182">
        <f t="shared" si="211"/>
        <v>0</v>
      </c>
      <c r="W433" s="182">
        <v>0</v>
      </c>
      <c r="X433" s="182">
        <v>0</v>
      </c>
      <c r="Y433" s="220"/>
    </row>
    <row r="434" spans="1:25" s="247" customFormat="1" ht="12.75" customHeight="1">
      <c r="A434" s="292"/>
      <c r="B434" s="170"/>
      <c r="C434" s="170"/>
      <c r="D434" s="89"/>
      <c r="E434" s="293" t="s">
        <v>547</v>
      </c>
      <c r="F434" s="222" t="s">
        <v>548</v>
      </c>
      <c r="G434" s="178">
        <f t="shared" si="207"/>
        <v>0</v>
      </c>
      <c r="H434" s="178">
        <v>0</v>
      </c>
      <c r="I434" s="178">
        <v>0</v>
      </c>
      <c r="J434" s="178">
        <f t="shared" si="208"/>
        <v>0</v>
      </c>
      <c r="K434" s="178">
        <v>0</v>
      </c>
      <c r="L434" s="178">
        <v>0</v>
      </c>
      <c r="M434" s="182">
        <f t="shared" si="209"/>
        <v>0</v>
      </c>
      <c r="N434" s="182">
        <v>0</v>
      </c>
      <c r="O434" s="182">
        <v>0</v>
      </c>
      <c r="P434" s="179"/>
      <c r="Q434" s="179"/>
      <c r="R434" s="179"/>
      <c r="S434" s="182">
        <f t="shared" si="210"/>
        <v>0</v>
      </c>
      <c r="T434" s="182">
        <v>0</v>
      </c>
      <c r="U434" s="182">
        <v>0</v>
      </c>
      <c r="V434" s="182">
        <f t="shared" si="211"/>
        <v>0</v>
      </c>
      <c r="W434" s="182">
        <v>0</v>
      </c>
      <c r="X434" s="182">
        <v>0</v>
      </c>
      <c r="Y434" s="220"/>
    </row>
    <row r="435" spans="1:25" s="247" customFormat="1" ht="12.75" customHeight="1">
      <c r="A435" s="292"/>
      <c r="B435" s="170"/>
      <c r="C435" s="170"/>
      <c r="D435" s="89"/>
      <c r="E435" s="293" t="s">
        <v>595</v>
      </c>
      <c r="F435" s="222" t="s">
        <v>594</v>
      </c>
      <c r="G435" s="178">
        <f t="shared" si="207"/>
        <v>0</v>
      </c>
      <c r="H435" s="178">
        <v>0</v>
      </c>
      <c r="I435" s="178">
        <v>0</v>
      </c>
      <c r="J435" s="178">
        <f t="shared" si="208"/>
        <v>0</v>
      </c>
      <c r="K435" s="178">
        <v>0</v>
      </c>
      <c r="L435" s="178">
        <v>0</v>
      </c>
      <c r="M435" s="182">
        <f t="shared" si="209"/>
        <v>0</v>
      </c>
      <c r="N435" s="182">
        <v>0</v>
      </c>
      <c r="O435" s="182">
        <v>0</v>
      </c>
      <c r="P435" s="179"/>
      <c r="Q435" s="179"/>
      <c r="R435" s="179"/>
      <c r="S435" s="182">
        <f t="shared" si="210"/>
        <v>0</v>
      </c>
      <c r="T435" s="182">
        <v>0</v>
      </c>
      <c r="U435" s="182">
        <v>0</v>
      </c>
      <c r="V435" s="182">
        <f t="shared" si="211"/>
        <v>0</v>
      </c>
      <c r="W435" s="182">
        <v>0</v>
      </c>
      <c r="X435" s="182">
        <v>0</v>
      </c>
      <c r="Y435" s="220"/>
    </row>
    <row r="436" spans="1:25" s="247" customFormat="1" ht="12.75" customHeight="1">
      <c r="A436" s="292"/>
      <c r="B436" s="170"/>
      <c r="C436" s="170"/>
      <c r="D436" s="89"/>
      <c r="E436" s="293" t="s">
        <v>597</v>
      </c>
      <c r="F436" s="222" t="s">
        <v>596</v>
      </c>
      <c r="G436" s="178">
        <f t="shared" si="207"/>
        <v>0</v>
      </c>
      <c r="H436" s="178">
        <v>0</v>
      </c>
      <c r="I436" s="178">
        <v>0</v>
      </c>
      <c r="J436" s="178">
        <f t="shared" si="208"/>
        <v>78956.4</v>
      </c>
      <c r="K436" s="178">
        <v>0</v>
      </c>
      <c r="L436" s="178">
        <v>78956.4</v>
      </c>
      <c r="M436" s="182">
        <f t="shared" si="209"/>
        <v>0</v>
      </c>
      <c r="N436" s="182">
        <v>0</v>
      </c>
      <c r="O436" s="182">
        <v>0</v>
      </c>
      <c r="P436" s="179"/>
      <c r="Q436" s="179"/>
      <c r="R436" s="179"/>
      <c r="S436" s="182">
        <f t="shared" si="210"/>
        <v>0</v>
      </c>
      <c r="T436" s="182">
        <v>0</v>
      </c>
      <c r="U436" s="182">
        <v>0</v>
      </c>
      <c r="V436" s="182">
        <f t="shared" si="211"/>
        <v>0</v>
      </c>
      <c r="W436" s="182">
        <v>0</v>
      </c>
      <c r="X436" s="182">
        <v>0</v>
      </c>
      <c r="Y436" s="220"/>
    </row>
    <row r="437" spans="1:25" s="247" customFormat="1" ht="12.75" customHeight="1">
      <c r="A437" s="292"/>
      <c r="B437" s="170"/>
      <c r="C437" s="170"/>
      <c r="D437" s="89"/>
      <c r="E437" s="293" t="s">
        <v>605</v>
      </c>
      <c r="F437" s="222" t="s">
        <v>606</v>
      </c>
      <c r="G437" s="178">
        <f t="shared" si="207"/>
        <v>0</v>
      </c>
      <c r="H437" s="178">
        <v>0</v>
      </c>
      <c r="I437" s="178">
        <v>0</v>
      </c>
      <c r="J437" s="178">
        <f t="shared" si="208"/>
        <v>0</v>
      </c>
      <c r="K437" s="178">
        <v>0</v>
      </c>
      <c r="L437" s="178">
        <v>0</v>
      </c>
      <c r="M437" s="182">
        <f t="shared" si="209"/>
        <v>0</v>
      </c>
      <c r="N437" s="182">
        <v>0</v>
      </c>
      <c r="O437" s="182">
        <v>0</v>
      </c>
      <c r="P437" s="179"/>
      <c r="Q437" s="179"/>
      <c r="R437" s="179"/>
      <c r="S437" s="182">
        <f t="shared" si="210"/>
        <v>0</v>
      </c>
      <c r="T437" s="182">
        <v>0</v>
      </c>
      <c r="U437" s="182">
        <v>0</v>
      </c>
      <c r="V437" s="182">
        <f t="shared" si="211"/>
        <v>0</v>
      </c>
      <c r="W437" s="182">
        <v>0</v>
      </c>
      <c r="X437" s="182">
        <v>0</v>
      </c>
      <c r="Y437" s="220"/>
    </row>
    <row r="438" spans="1:25" s="219" customFormat="1" ht="20.25" customHeight="1">
      <c r="A438" s="299"/>
      <c r="B438" s="268"/>
      <c r="C438" s="268"/>
      <c r="D438" s="300"/>
      <c r="E438" s="294" t="s">
        <v>842</v>
      </c>
      <c r="F438" s="90"/>
      <c r="G438" s="90">
        <f aca="true" t="shared" si="212" ref="G438:X438">G439</f>
        <v>0</v>
      </c>
      <c r="H438" s="90">
        <f t="shared" si="212"/>
        <v>0</v>
      </c>
      <c r="I438" s="90">
        <f t="shared" si="212"/>
        <v>0</v>
      </c>
      <c r="J438" s="90">
        <f t="shared" si="212"/>
        <v>0</v>
      </c>
      <c r="K438" s="90">
        <f t="shared" si="212"/>
        <v>0</v>
      </c>
      <c r="L438" s="90">
        <f t="shared" si="212"/>
        <v>0</v>
      </c>
      <c r="M438" s="90">
        <f t="shared" si="212"/>
        <v>0</v>
      </c>
      <c r="N438" s="90">
        <f t="shared" si="212"/>
        <v>0</v>
      </c>
      <c r="O438" s="90">
        <f t="shared" si="212"/>
        <v>0</v>
      </c>
      <c r="P438" s="90"/>
      <c r="Q438" s="90"/>
      <c r="R438" s="90"/>
      <c r="S438" s="90">
        <f t="shared" si="212"/>
        <v>0</v>
      </c>
      <c r="T438" s="90">
        <f t="shared" si="212"/>
        <v>0</v>
      </c>
      <c r="U438" s="90">
        <f t="shared" si="212"/>
        <v>0</v>
      </c>
      <c r="V438" s="90">
        <f t="shared" si="212"/>
        <v>0</v>
      </c>
      <c r="W438" s="90">
        <f t="shared" si="212"/>
        <v>0</v>
      </c>
      <c r="X438" s="90">
        <f t="shared" si="212"/>
        <v>0</v>
      </c>
      <c r="Y438" s="217"/>
    </row>
    <row r="439" spans="1:25" s="247" customFormat="1" ht="12.75" customHeight="1">
      <c r="A439" s="292"/>
      <c r="B439" s="170"/>
      <c r="C439" s="170"/>
      <c r="D439" s="89"/>
      <c r="E439" s="293" t="s">
        <v>494</v>
      </c>
      <c r="F439" s="222" t="s">
        <v>495</v>
      </c>
      <c r="G439" s="178">
        <f>H439+I439</f>
        <v>0</v>
      </c>
      <c r="H439" s="178">
        <v>0</v>
      </c>
      <c r="I439" s="178">
        <v>0</v>
      </c>
      <c r="J439" s="178">
        <f>K439+L439</f>
        <v>0</v>
      </c>
      <c r="K439" s="178">
        <v>0</v>
      </c>
      <c r="L439" s="178">
        <v>0</v>
      </c>
      <c r="M439" s="182">
        <f>N439+O439</f>
        <v>0</v>
      </c>
      <c r="N439" s="182">
        <v>0</v>
      </c>
      <c r="O439" s="182">
        <v>0</v>
      </c>
      <c r="P439" s="179"/>
      <c r="Q439" s="179"/>
      <c r="R439" s="179"/>
      <c r="S439" s="182">
        <f>T439+U439</f>
        <v>0</v>
      </c>
      <c r="T439" s="182">
        <v>0</v>
      </c>
      <c r="U439" s="182">
        <v>0</v>
      </c>
      <c r="V439" s="182">
        <f>W439+X439</f>
        <v>0</v>
      </c>
      <c r="W439" s="182">
        <v>0</v>
      </c>
      <c r="X439" s="182">
        <v>0</v>
      </c>
      <c r="Y439" s="220"/>
    </row>
    <row r="440" spans="1:25" s="219" customFormat="1" ht="27" customHeight="1">
      <c r="A440" s="299"/>
      <c r="B440" s="268"/>
      <c r="C440" s="268"/>
      <c r="D440" s="300"/>
      <c r="E440" s="294" t="s">
        <v>843</v>
      </c>
      <c r="F440" s="90"/>
      <c r="G440" s="90">
        <f aca="true" t="shared" si="213" ref="G440:X440">G441</f>
        <v>0</v>
      </c>
      <c r="H440" s="90">
        <f t="shared" si="213"/>
        <v>0</v>
      </c>
      <c r="I440" s="90">
        <f t="shared" si="213"/>
        <v>0</v>
      </c>
      <c r="J440" s="90">
        <f t="shared" si="213"/>
        <v>0</v>
      </c>
      <c r="K440" s="90">
        <f t="shared" si="213"/>
        <v>0</v>
      </c>
      <c r="L440" s="90">
        <f t="shared" si="213"/>
        <v>0</v>
      </c>
      <c r="M440" s="90">
        <f t="shared" si="213"/>
        <v>0</v>
      </c>
      <c r="N440" s="90">
        <f t="shared" si="213"/>
        <v>0</v>
      </c>
      <c r="O440" s="90">
        <f t="shared" si="213"/>
        <v>0</v>
      </c>
      <c r="P440" s="90"/>
      <c r="Q440" s="90"/>
      <c r="R440" s="90"/>
      <c r="S440" s="90">
        <f t="shared" si="213"/>
        <v>0</v>
      </c>
      <c r="T440" s="90">
        <f t="shared" si="213"/>
        <v>0</v>
      </c>
      <c r="U440" s="90">
        <f t="shared" si="213"/>
        <v>0</v>
      </c>
      <c r="V440" s="90">
        <f t="shared" si="213"/>
        <v>0</v>
      </c>
      <c r="W440" s="90">
        <f t="shared" si="213"/>
        <v>0</v>
      </c>
      <c r="X440" s="90">
        <f t="shared" si="213"/>
        <v>0</v>
      </c>
      <c r="Y440" s="217"/>
    </row>
    <row r="441" spans="1:25" s="247" customFormat="1" ht="12.75" customHeight="1">
      <c r="A441" s="292"/>
      <c r="B441" s="170"/>
      <c r="C441" s="170"/>
      <c r="D441" s="89"/>
      <c r="E441" s="293" t="s">
        <v>595</v>
      </c>
      <c r="F441" s="222" t="s">
        <v>594</v>
      </c>
      <c r="G441" s="178">
        <f>H441+I441</f>
        <v>0</v>
      </c>
      <c r="H441" s="178">
        <v>0</v>
      </c>
      <c r="I441" s="178">
        <v>0</v>
      </c>
      <c r="J441" s="178">
        <f>K441+L441</f>
        <v>0</v>
      </c>
      <c r="K441" s="178">
        <v>0</v>
      </c>
      <c r="L441" s="178">
        <v>0</v>
      </c>
      <c r="M441" s="182">
        <f>N441+O441</f>
        <v>0</v>
      </c>
      <c r="N441" s="182">
        <v>0</v>
      </c>
      <c r="O441" s="182">
        <v>0</v>
      </c>
      <c r="P441" s="179"/>
      <c r="Q441" s="179"/>
      <c r="R441" s="179"/>
      <c r="S441" s="182">
        <f>T441+U441</f>
        <v>0</v>
      </c>
      <c r="T441" s="182">
        <v>0</v>
      </c>
      <c r="U441" s="182">
        <v>0</v>
      </c>
      <c r="V441" s="182">
        <f>W441+X441</f>
        <v>0</v>
      </c>
      <c r="W441" s="182">
        <v>0</v>
      </c>
      <c r="X441" s="182">
        <v>0</v>
      </c>
      <c r="Y441" s="220"/>
    </row>
    <row r="442" spans="1:25" s="296" customFormat="1" ht="17.25" customHeight="1">
      <c r="A442" s="322" t="s">
        <v>380</v>
      </c>
      <c r="B442" s="323" t="s">
        <v>375</v>
      </c>
      <c r="C442" s="323" t="s">
        <v>295</v>
      </c>
      <c r="D442" s="90" t="s">
        <v>268</v>
      </c>
      <c r="E442" s="294" t="s">
        <v>381</v>
      </c>
      <c r="F442" s="90"/>
      <c r="G442" s="90">
        <f>G444+G465+G471+G475+G484+G493+G514</f>
        <v>37395.85</v>
      </c>
      <c r="H442" s="90">
        <f>H444+H465+H471+H475+H484+H493+H514</f>
        <v>36396.049999999996</v>
      </c>
      <c r="I442" s="90">
        <f>I444+I465+I471+I475+I484+I493+I514</f>
        <v>999.8</v>
      </c>
      <c r="J442" s="90">
        <f>J444+J465+J471+J475+J484+J493</f>
        <v>4432.499999999999</v>
      </c>
      <c r="K442" s="90">
        <f>K444+K465+K471+K475+K484+K493</f>
        <v>4308.499999999999</v>
      </c>
      <c r="L442" s="90">
        <f>L444+L465+L471+L475+L484+L493</f>
        <v>124</v>
      </c>
      <c r="M442" s="90">
        <f aca="true" t="shared" si="214" ref="M442:X442">M444+M465+M471+M475+M484+M493+M514</f>
        <v>173251.80653432198</v>
      </c>
      <c r="N442" s="90">
        <f t="shared" si="214"/>
        <v>38251.80653432199</v>
      </c>
      <c r="O442" s="90">
        <f t="shared" si="214"/>
        <v>135000</v>
      </c>
      <c r="P442" s="90"/>
      <c r="Q442" s="90"/>
      <c r="R442" s="90"/>
      <c r="S442" s="90">
        <f>S444+S465+S471+S475+S484+S493+S514</f>
        <v>38634.324599665204</v>
      </c>
      <c r="T442" s="90">
        <f t="shared" si="214"/>
        <v>38634.324599665204</v>
      </c>
      <c r="U442" s="90">
        <f>U444+U465+U471+U475+U484+U493+U514</f>
        <v>0</v>
      </c>
      <c r="V442" s="90">
        <f t="shared" si="214"/>
        <v>39213.839468660175</v>
      </c>
      <c r="W442" s="90">
        <f t="shared" si="214"/>
        <v>39213.839468660175</v>
      </c>
      <c r="X442" s="90">
        <f t="shared" si="214"/>
        <v>0</v>
      </c>
      <c r="Y442" s="295"/>
    </row>
    <row r="443" spans="1:25" s="247" customFormat="1" ht="12.75" customHeight="1">
      <c r="A443" s="292"/>
      <c r="B443" s="170"/>
      <c r="C443" s="170"/>
      <c r="D443" s="89"/>
      <c r="E443" s="293" t="s">
        <v>273</v>
      </c>
      <c r="F443" s="89"/>
      <c r="G443" s="89"/>
      <c r="H443" s="89"/>
      <c r="I443" s="89"/>
      <c r="J443" s="89"/>
      <c r="K443" s="89"/>
      <c r="L443" s="89"/>
      <c r="M443" s="249"/>
      <c r="N443" s="249"/>
      <c r="O443" s="249"/>
      <c r="P443" s="249"/>
      <c r="Q443" s="249"/>
      <c r="R443" s="249"/>
      <c r="S443" s="249"/>
      <c r="T443" s="249"/>
      <c r="U443" s="249"/>
      <c r="V443" s="249"/>
      <c r="W443" s="249"/>
      <c r="X443" s="249"/>
      <c r="Y443" s="220"/>
    </row>
    <row r="444" spans="1:25" s="247" customFormat="1" ht="12.75" customHeight="1">
      <c r="A444" s="221" t="s">
        <v>382</v>
      </c>
      <c r="B444" s="222" t="s">
        <v>375</v>
      </c>
      <c r="C444" s="222" t="s">
        <v>295</v>
      </c>
      <c r="D444" s="222" t="s">
        <v>271</v>
      </c>
      <c r="E444" s="293" t="s">
        <v>383</v>
      </c>
      <c r="F444" s="89"/>
      <c r="G444" s="92">
        <f>G446+G463</f>
        <v>12343.449999999999</v>
      </c>
      <c r="H444" s="92">
        <f>H446+H463</f>
        <v>11343.65</v>
      </c>
      <c r="I444" s="92">
        <f>I446+I463</f>
        <v>999.8</v>
      </c>
      <c r="J444" s="92">
        <f>J446</f>
        <v>4432.499999999999</v>
      </c>
      <c r="K444" s="92">
        <f>K446</f>
        <v>4308.499999999999</v>
      </c>
      <c r="L444" s="92">
        <f>L446</f>
        <v>124</v>
      </c>
      <c r="M444" s="182">
        <f>N444+O444</f>
        <v>0</v>
      </c>
      <c r="N444" s="182">
        <v>0</v>
      </c>
      <c r="O444" s="182">
        <v>0</v>
      </c>
      <c r="P444" s="179"/>
      <c r="Q444" s="179"/>
      <c r="R444" s="179"/>
      <c r="S444" s="182">
        <f>T444+U444</f>
        <v>0</v>
      </c>
      <c r="T444" s="182">
        <v>0</v>
      </c>
      <c r="U444" s="182">
        <v>0</v>
      </c>
      <c r="V444" s="182">
        <f>W444+X444</f>
        <v>0</v>
      </c>
      <c r="W444" s="182">
        <v>0</v>
      </c>
      <c r="X444" s="182">
        <v>0</v>
      </c>
      <c r="Y444" s="220"/>
    </row>
    <row r="445" spans="1:25" s="247" customFormat="1" ht="12.75" customHeight="1">
      <c r="A445" s="292"/>
      <c r="B445" s="170"/>
      <c r="C445" s="170"/>
      <c r="D445" s="89"/>
      <c r="E445" s="293" t="s">
        <v>77</v>
      </c>
      <c r="F445" s="89"/>
      <c r="G445" s="89"/>
      <c r="H445" s="89"/>
      <c r="I445" s="89"/>
      <c r="J445" s="89"/>
      <c r="K445" s="89"/>
      <c r="L445" s="89"/>
      <c r="M445" s="249"/>
      <c r="N445" s="249"/>
      <c r="O445" s="249"/>
      <c r="P445" s="249"/>
      <c r="Q445" s="249"/>
      <c r="R445" s="249"/>
      <c r="S445" s="249"/>
      <c r="T445" s="249"/>
      <c r="U445" s="249"/>
      <c r="V445" s="249"/>
      <c r="W445" s="249"/>
      <c r="X445" s="249"/>
      <c r="Y445" s="220"/>
    </row>
    <row r="446" spans="1:25" s="219" customFormat="1" ht="15" customHeight="1">
      <c r="A446" s="299"/>
      <c r="B446" s="268"/>
      <c r="C446" s="268"/>
      <c r="D446" s="300"/>
      <c r="E446" s="294" t="s">
        <v>844</v>
      </c>
      <c r="F446" s="90"/>
      <c r="G446" s="90">
        <f aca="true" t="shared" si="215" ref="G446:X446">SUM(G447:G462)</f>
        <v>12343.449999999999</v>
      </c>
      <c r="H446" s="90">
        <f t="shared" si="215"/>
        <v>11343.65</v>
      </c>
      <c r="I446" s="90">
        <f t="shared" si="215"/>
        <v>999.8</v>
      </c>
      <c r="J446" s="90">
        <f t="shared" si="215"/>
        <v>4432.499999999999</v>
      </c>
      <c r="K446" s="90">
        <f t="shared" si="215"/>
        <v>4308.499999999999</v>
      </c>
      <c r="L446" s="90">
        <f t="shared" si="215"/>
        <v>124</v>
      </c>
      <c r="M446" s="90">
        <f t="shared" si="215"/>
        <v>0</v>
      </c>
      <c r="N446" s="90">
        <f t="shared" si="215"/>
        <v>0</v>
      </c>
      <c r="O446" s="90">
        <f t="shared" si="215"/>
        <v>0</v>
      </c>
      <c r="P446" s="90"/>
      <c r="Q446" s="90"/>
      <c r="R446" s="90"/>
      <c r="S446" s="90">
        <f>SUM(S447:S462)</f>
        <v>0</v>
      </c>
      <c r="T446" s="90">
        <f>SUM(T447:T462)</f>
        <v>0</v>
      </c>
      <c r="U446" s="90">
        <f>SUM(U447:U462)</f>
        <v>0</v>
      </c>
      <c r="V446" s="90">
        <f t="shared" si="215"/>
        <v>0</v>
      </c>
      <c r="W446" s="90">
        <f t="shared" si="215"/>
        <v>0</v>
      </c>
      <c r="X446" s="90">
        <f t="shared" si="215"/>
        <v>0</v>
      </c>
      <c r="Y446" s="217"/>
    </row>
    <row r="447" spans="1:25" s="219" customFormat="1" ht="14.25" customHeight="1">
      <c r="A447" s="299"/>
      <c r="B447" s="268"/>
      <c r="C447" s="268"/>
      <c r="D447" s="300"/>
      <c r="E447" s="293" t="s">
        <v>456</v>
      </c>
      <c r="F447" s="222" t="s">
        <v>455</v>
      </c>
      <c r="G447" s="178">
        <f>H447+I447</f>
        <v>9307.2</v>
      </c>
      <c r="H447" s="178">
        <v>9307.2</v>
      </c>
      <c r="I447" s="178">
        <v>0</v>
      </c>
      <c r="J447" s="178">
        <f>K447+L447</f>
        <v>3537</v>
      </c>
      <c r="K447" s="178">
        <v>3537</v>
      </c>
      <c r="L447" s="178">
        <v>0</v>
      </c>
      <c r="M447" s="182">
        <f aca="true" t="shared" si="216" ref="M447:M462">N447+O447</f>
        <v>0</v>
      </c>
      <c r="N447" s="182">
        <v>0</v>
      </c>
      <c r="O447" s="182">
        <v>0</v>
      </c>
      <c r="P447" s="179"/>
      <c r="Q447" s="179"/>
      <c r="R447" s="179"/>
      <c r="S447" s="182">
        <f aca="true" t="shared" si="217" ref="S447:S462">T447+U447</f>
        <v>0</v>
      </c>
      <c r="T447" s="182">
        <v>0</v>
      </c>
      <c r="U447" s="182">
        <v>0</v>
      </c>
      <c r="V447" s="182">
        <f aca="true" t="shared" si="218" ref="V447:V462">W447+X447</f>
        <v>0</v>
      </c>
      <c r="W447" s="182">
        <v>0</v>
      </c>
      <c r="X447" s="182">
        <v>0</v>
      </c>
      <c r="Y447" s="217"/>
    </row>
    <row r="448" spans="1:25" s="219" customFormat="1" ht="24" customHeight="1">
      <c r="A448" s="299"/>
      <c r="B448" s="268"/>
      <c r="C448" s="268"/>
      <c r="D448" s="300"/>
      <c r="E448" s="293" t="s">
        <v>458</v>
      </c>
      <c r="F448" s="222" t="s">
        <v>457</v>
      </c>
      <c r="G448" s="178">
        <f aca="true" t="shared" si="219" ref="G448:G462">H448+I448</f>
        <v>712.5</v>
      </c>
      <c r="H448" s="178">
        <v>712.5</v>
      </c>
      <c r="I448" s="178">
        <v>0</v>
      </c>
      <c r="J448" s="178">
        <f aca="true" t="shared" si="220" ref="J448:J462">K448+L448</f>
        <v>196.5</v>
      </c>
      <c r="K448" s="178">
        <v>196.5</v>
      </c>
      <c r="L448" s="178">
        <v>0</v>
      </c>
      <c r="M448" s="182">
        <f t="shared" si="216"/>
        <v>0</v>
      </c>
      <c r="N448" s="182">
        <v>0</v>
      </c>
      <c r="O448" s="182">
        <v>0</v>
      </c>
      <c r="P448" s="179"/>
      <c r="Q448" s="179"/>
      <c r="R448" s="179"/>
      <c r="S448" s="182">
        <f t="shared" si="217"/>
        <v>0</v>
      </c>
      <c r="T448" s="182">
        <v>0</v>
      </c>
      <c r="U448" s="182">
        <v>0</v>
      </c>
      <c r="V448" s="182">
        <f t="shared" si="218"/>
        <v>0</v>
      </c>
      <c r="W448" s="182">
        <v>0</v>
      </c>
      <c r="X448" s="182">
        <v>0</v>
      </c>
      <c r="Y448" s="217"/>
    </row>
    <row r="449" spans="1:25" s="219" customFormat="1" ht="13.5" customHeight="1">
      <c r="A449" s="299"/>
      <c r="B449" s="268"/>
      <c r="C449" s="268"/>
      <c r="D449" s="300"/>
      <c r="E449" s="301" t="s">
        <v>12</v>
      </c>
      <c r="F449" s="222">
        <v>4115</v>
      </c>
      <c r="G449" s="178">
        <f t="shared" si="219"/>
        <v>356.25</v>
      </c>
      <c r="H449" s="178">
        <v>356.25</v>
      </c>
      <c r="I449" s="178">
        <v>0</v>
      </c>
      <c r="J449" s="178">
        <f t="shared" si="220"/>
        <v>0</v>
      </c>
      <c r="K449" s="178">
        <v>0</v>
      </c>
      <c r="L449" s="178">
        <v>0</v>
      </c>
      <c r="M449" s="182">
        <f t="shared" si="216"/>
        <v>0</v>
      </c>
      <c r="N449" s="182">
        <v>0</v>
      </c>
      <c r="O449" s="182">
        <v>0</v>
      </c>
      <c r="P449" s="179"/>
      <c r="Q449" s="179"/>
      <c r="R449" s="179"/>
      <c r="S449" s="182">
        <f t="shared" si="217"/>
        <v>0</v>
      </c>
      <c r="T449" s="182">
        <v>0</v>
      </c>
      <c r="U449" s="182">
        <v>0</v>
      </c>
      <c r="V449" s="182">
        <f t="shared" si="218"/>
        <v>0</v>
      </c>
      <c r="W449" s="182">
        <v>0</v>
      </c>
      <c r="X449" s="182">
        <v>0</v>
      </c>
      <c r="Y449" s="217"/>
    </row>
    <row r="450" spans="1:25" s="219" customFormat="1" ht="13.5" customHeight="1">
      <c r="A450" s="299"/>
      <c r="B450" s="268"/>
      <c r="C450" s="268"/>
      <c r="D450" s="300"/>
      <c r="E450" s="293" t="s">
        <v>464</v>
      </c>
      <c r="F450" s="222" t="s">
        <v>463</v>
      </c>
      <c r="G450" s="178">
        <f t="shared" si="219"/>
        <v>409.9</v>
      </c>
      <c r="H450" s="178">
        <v>409.9</v>
      </c>
      <c r="I450" s="178">
        <v>0</v>
      </c>
      <c r="J450" s="178">
        <f t="shared" si="220"/>
        <v>290.2</v>
      </c>
      <c r="K450" s="178">
        <v>290.2</v>
      </c>
      <c r="L450" s="178">
        <v>0</v>
      </c>
      <c r="M450" s="182">
        <f t="shared" si="216"/>
        <v>0</v>
      </c>
      <c r="N450" s="182">
        <v>0</v>
      </c>
      <c r="O450" s="182">
        <v>0</v>
      </c>
      <c r="P450" s="179"/>
      <c r="Q450" s="179"/>
      <c r="R450" s="179"/>
      <c r="S450" s="182">
        <f t="shared" si="217"/>
        <v>0</v>
      </c>
      <c r="T450" s="182">
        <v>0</v>
      </c>
      <c r="U450" s="182">
        <v>0</v>
      </c>
      <c r="V450" s="182">
        <f t="shared" si="218"/>
        <v>0</v>
      </c>
      <c r="W450" s="182">
        <v>0</v>
      </c>
      <c r="X450" s="182">
        <v>0</v>
      </c>
      <c r="Y450" s="217"/>
    </row>
    <row r="451" spans="1:25" s="219" customFormat="1" ht="13.5" customHeight="1">
      <c r="A451" s="299"/>
      <c r="B451" s="268"/>
      <c r="C451" s="268"/>
      <c r="D451" s="300"/>
      <c r="E451" s="293" t="s">
        <v>466</v>
      </c>
      <c r="F451" s="222" t="s">
        <v>465</v>
      </c>
      <c r="G451" s="178">
        <f t="shared" si="219"/>
        <v>13.5</v>
      </c>
      <c r="H451" s="178">
        <v>13.5</v>
      </c>
      <c r="I451" s="178">
        <v>0</v>
      </c>
      <c r="J451" s="178">
        <f t="shared" si="220"/>
        <v>21.2</v>
      </c>
      <c r="K451" s="178">
        <v>21.2</v>
      </c>
      <c r="L451" s="178">
        <v>0</v>
      </c>
      <c r="M451" s="182">
        <f t="shared" si="216"/>
        <v>0</v>
      </c>
      <c r="N451" s="182">
        <v>0</v>
      </c>
      <c r="O451" s="182">
        <v>0</v>
      </c>
      <c r="P451" s="179"/>
      <c r="Q451" s="179"/>
      <c r="R451" s="179"/>
      <c r="S451" s="182">
        <f t="shared" si="217"/>
        <v>0</v>
      </c>
      <c r="T451" s="182">
        <v>0</v>
      </c>
      <c r="U451" s="182">
        <v>0</v>
      </c>
      <c r="V451" s="182">
        <f t="shared" si="218"/>
        <v>0</v>
      </c>
      <c r="W451" s="182">
        <v>0</v>
      </c>
      <c r="X451" s="182">
        <v>0</v>
      </c>
      <c r="Y451" s="217"/>
    </row>
    <row r="452" spans="1:25" s="219" customFormat="1" ht="13.5" customHeight="1">
      <c r="A452" s="299"/>
      <c r="B452" s="268"/>
      <c r="C452" s="268"/>
      <c r="D452" s="300"/>
      <c r="E452" s="293" t="s">
        <v>468</v>
      </c>
      <c r="F452" s="222" t="s">
        <v>467</v>
      </c>
      <c r="G452" s="178">
        <f t="shared" si="219"/>
        <v>116.8</v>
      </c>
      <c r="H452" s="178">
        <v>116.8</v>
      </c>
      <c r="I452" s="178">
        <v>0</v>
      </c>
      <c r="J452" s="178">
        <f t="shared" si="220"/>
        <v>39.2</v>
      </c>
      <c r="K452" s="178">
        <v>39.2</v>
      </c>
      <c r="L452" s="178">
        <v>0</v>
      </c>
      <c r="M452" s="182">
        <f t="shared" si="216"/>
        <v>0</v>
      </c>
      <c r="N452" s="182">
        <v>0</v>
      </c>
      <c r="O452" s="182">
        <v>0</v>
      </c>
      <c r="P452" s="179"/>
      <c r="Q452" s="179"/>
      <c r="R452" s="179"/>
      <c r="S452" s="182">
        <f t="shared" si="217"/>
        <v>0</v>
      </c>
      <c r="T452" s="182">
        <v>0</v>
      </c>
      <c r="U452" s="182">
        <v>0</v>
      </c>
      <c r="V452" s="182">
        <f t="shared" si="218"/>
        <v>0</v>
      </c>
      <c r="W452" s="182">
        <v>0</v>
      </c>
      <c r="X452" s="182">
        <v>0</v>
      </c>
      <c r="Y452" s="217"/>
    </row>
    <row r="453" spans="1:25" s="219" customFormat="1" ht="13.5" customHeight="1">
      <c r="A453" s="299"/>
      <c r="B453" s="268"/>
      <c r="C453" s="268"/>
      <c r="D453" s="300"/>
      <c r="E453" s="293" t="s">
        <v>476</v>
      </c>
      <c r="F453" s="222" t="s">
        <v>475</v>
      </c>
      <c r="G453" s="178">
        <f t="shared" si="219"/>
        <v>154.4</v>
      </c>
      <c r="H453" s="178">
        <v>154.4</v>
      </c>
      <c r="I453" s="178">
        <v>0</v>
      </c>
      <c r="J453" s="178">
        <f t="shared" si="220"/>
        <v>30</v>
      </c>
      <c r="K453" s="178">
        <v>30</v>
      </c>
      <c r="L453" s="178">
        <v>0</v>
      </c>
      <c r="M453" s="182">
        <f t="shared" si="216"/>
        <v>0</v>
      </c>
      <c r="N453" s="182">
        <v>0</v>
      </c>
      <c r="O453" s="182">
        <v>0</v>
      </c>
      <c r="P453" s="179"/>
      <c r="Q453" s="179"/>
      <c r="R453" s="179"/>
      <c r="S453" s="182">
        <f t="shared" si="217"/>
        <v>0</v>
      </c>
      <c r="T453" s="182">
        <v>0</v>
      </c>
      <c r="U453" s="182">
        <v>0</v>
      </c>
      <c r="V453" s="182">
        <f t="shared" si="218"/>
        <v>0</v>
      </c>
      <c r="W453" s="182">
        <v>0</v>
      </c>
      <c r="X453" s="182">
        <v>0</v>
      </c>
      <c r="Y453" s="217"/>
    </row>
    <row r="454" spans="1:25" s="219" customFormat="1" ht="13.5" customHeight="1">
      <c r="A454" s="299"/>
      <c r="B454" s="268"/>
      <c r="C454" s="268"/>
      <c r="D454" s="300"/>
      <c r="E454" s="308" t="s">
        <v>35</v>
      </c>
      <c r="F454" s="222">
        <v>4234</v>
      </c>
      <c r="G454" s="178">
        <f t="shared" si="219"/>
        <v>105.6</v>
      </c>
      <c r="H454" s="178">
        <v>105.6</v>
      </c>
      <c r="I454" s="178">
        <v>0</v>
      </c>
      <c r="J454" s="178">
        <f t="shared" si="220"/>
        <v>125</v>
      </c>
      <c r="K454" s="178">
        <v>125</v>
      </c>
      <c r="L454" s="178">
        <v>0</v>
      </c>
      <c r="M454" s="182">
        <f t="shared" si="216"/>
        <v>0</v>
      </c>
      <c r="N454" s="182">
        <v>0</v>
      </c>
      <c r="O454" s="182">
        <v>0</v>
      </c>
      <c r="P454" s="179"/>
      <c r="Q454" s="179"/>
      <c r="R454" s="179"/>
      <c r="S454" s="182">
        <f t="shared" si="217"/>
        <v>0</v>
      </c>
      <c r="T454" s="182">
        <v>0</v>
      </c>
      <c r="U454" s="182">
        <v>0</v>
      </c>
      <c r="V454" s="182">
        <f t="shared" si="218"/>
        <v>0</v>
      </c>
      <c r="W454" s="182">
        <v>0</v>
      </c>
      <c r="X454" s="182">
        <v>0</v>
      </c>
      <c r="Y454" s="217"/>
    </row>
    <row r="455" spans="1:25" s="219" customFormat="1" ht="13.5" customHeight="1">
      <c r="A455" s="299"/>
      <c r="B455" s="268"/>
      <c r="C455" s="268"/>
      <c r="D455" s="300"/>
      <c r="E455" s="293" t="s">
        <v>499</v>
      </c>
      <c r="F455" s="222" t="s">
        <v>498</v>
      </c>
      <c r="G455" s="178">
        <f t="shared" si="219"/>
        <v>7.5</v>
      </c>
      <c r="H455" s="178">
        <v>7.5</v>
      </c>
      <c r="I455" s="178">
        <v>0</v>
      </c>
      <c r="J455" s="178">
        <f t="shared" si="220"/>
        <v>25.7</v>
      </c>
      <c r="K455" s="178">
        <v>25.7</v>
      </c>
      <c r="L455" s="178">
        <v>0</v>
      </c>
      <c r="M455" s="182">
        <f t="shared" si="216"/>
        <v>0</v>
      </c>
      <c r="N455" s="182">
        <v>0</v>
      </c>
      <c r="O455" s="182">
        <v>0</v>
      </c>
      <c r="P455" s="179"/>
      <c r="Q455" s="179"/>
      <c r="R455" s="179"/>
      <c r="S455" s="182">
        <f t="shared" si="217"/>
        <v>0</v>
      </c>
      <c r="T455" s="182">
        <v>0</v>
      </c>
      <c r="U455" s="182">
        <v>0</v>
      </c>
      <c r="V455" s="182">
        <f t="shared" si="218"/>
        <v>0</v>
      </c>
      <c r="W455" s="182">
        <v>0</v>
      </c>
      <c r="X455" s="182">
        <v>0</v>
      </c>
      <c r="Y455" s="217"/>
    </row>
    <row r="456" spans="1:25" s="219" customFormat="1" ht="18" customHeight="1">
      <c r="A456" s="299"/>
      <c r="B456" s="268"/>
      <c r="C456" s="268"/>
      <c r="D456" s="300"/>
      <c r="E456" s="293" t="s">
        <v>505</v>
      </c>
      <c r="F456" s="222" t="s">
        <v>504</v>
      </c>
      <c r="G456" s="178">
        <f t="shared" si="219"/>
        <v>0</v>
      </c>
      <c r="H456" s="178">
        <v>0</v>
      </c>
      <c r="I456" s="178">
        <v>0</v>
      </c>
      <c r="J456" s="178">
        <f t="shared" si="220"/>
        <v>0</v>
      </c>
      <c r="K456" s="178">
        <v>0</v>
      </c>
      <c r="L456" s="178">
        <v>0</v>
      </c>
      <c r="M456" s="182">
        <f t="shared" si="216"/>
        <v>0</v>
      </c>
      <c r="N456" s="182">
        <v>0</v>
      </c>
      <c r="O456" s="182">
        <v>0</v>
      </c>
      <c r="P456" s="179"/>
      <c r="Q456" s="179"/>
      <c r="R456" s="179"/>
      <c r="S456" s="182">
        <f t="shared" si="217"/>
        <v>0</v>
      </c>
      <c r="T456" s="182">
        <v>0</v>
      </c>
      <c r="U456" s="182">
        <v>0</v>
      </c>
      <c r="V456" s="182">
        <f t="shared" si="218"/>
        <v>0</v>
      </c>
      <c r="W456" s="182">
        <v>0</v>
      </c>
      <c r="X456" s="182">
        <v>0</v>
      </c>
      <c r="Y456" s="217"/>
    </row>
    <row r="457" spans="1:25" s="219" customFormat="1" ht="14.25" customHeight="1">
      <c r="A457" s="299"/>
      <c r="B457" s="268"/>
      <c r="C457" s="268"/>
      <c r="D457" s="300"/>
      <c r="E457" s="293" t="s">
        <v>509</v>
      </c>
      <c r="F457" s="222" t="s">
        <v>508</v>
      </c>
      <c r="G457" s="178">
        <f t="shared" si="219"/>
        <v>60</v>
      </c>
      <c r="H457" s="178">
        <v>60</v>
      </c>
      <c r="I457" s="178">
        <v>0</v>
      </c>
      <c r="J457" s="178">
        <f t="shared" si="220"/>
        <v>14.4</v>
      </c>
      <c r="K457" s="178">
        <v>14.4</v>
      </c>
      <c r="L457" s="178">
        <v>0</v>
      </c>
      <c r="M457" s="182">
        <f t="shared" si="216"/>
        <v>0</v>
      </c>
      <c r="N457" s="182">
        <v>0</v>
      </c>
      <c r="O457" s="182">
        <v>0</v>
      </c>
      <c r="P457" s="179"/>
      <c r="Q457" s="179"/>
      <c r="R457" s="179"/>
      <c r="S457" s="182">
        <f t="shared" si="217"/>
        <v>0</v>
      </c>
      <c r="T457" s="182">
        <v>0</v>
      </c>
      <c r="U457" s="182">
        <v>0</v>
      </c>
      <c r="V457" s="182">
        <f t="shared" si="218"/>
        <v>0</v>
      </c>
      <c r="W457" s="182">
        <v>0</v>
      </c>
      <c r="X457" s="182">
        <v>0</v>
      </c>
      <c r="Y457" s="217"/>
    </row>
    <row r="458" spans="1:25" s="219" customFormat="1" ht="14.25" customHeight="1">
      <c r="A458" s="299"/>
      <c r="B458" s="268"/>
      <c r="C458" s="268"/>
      <c r="D458" s="300"/>
      <c r="E458" s="293" t="s">
        <v>36</v>
      </c>
      <c r="F458" s="222">
        <v>4266</v>
      </c>
      <c r="G458" s="178">
        <f t="shared" si="219"/>
        <v>0</v>
      </c>
      <c r="H458" s="178">
        <v>0</v>
      </c>
      <c r="I458" s="178">
        <v>0</v>
      </c>
      <c r="J458" s="178">
        <f t="shared" si="220"/>
        <v>0</v>
      </c>
      <c r="K458" s="178">
        <v>0</v>
      </c>
      <c r="L458" s="178">
        <v>0</v>
      </c>
      <c r="M458" s="182">
        <f t="shared" si="216"/>
        <v>0</v>
      </c>
      <c r="N458" s="182">
        <v>0</v>
      </c>
      <c r="O458" s="182">
        <v>0</v>
      </c>
      <c r="P458" s="179"/>
      <c r="Q458" s="179"/>
      <c r="R458" s="179"/>
      <c r="S458" s="182">
        <f t="shared" si="217"/>
        <v>0</v>
      </c>
      <c r="T458" s="182">
        <v>0</v>
      </c>
      <c r="U458" s="182">
        <v>0</v>
      </c>
      <c r="V458" s="182">
        <f t="shared" si="218"/>
        <v>0</v>
      </c>
      <c r="W458" s="182">
        <v>0</v>
      </c>
      <c r="X458" s="182">
        <v>0</v>
      </c>
      <c r="Y458" s="217"/>
    </row>
    <row r="459" spans="1:25" s="219" customFormat="1" ht="14.25" customHeight="1">
      <c r="A459" s="299"/>
      <c r="B459" s="268"/>
      <c r="C459" s="268"/>
      <c r="D459" s="300"/>
      <c r="E459" s="293" t="s">
        <v>513</v>
      </c>
      <c r="F459" s="222" t="s">
        <v>512</v>
      </c>
      <c r="G459" s="178">
        <f t="shared" si="219"/>
        <v>100</v>
      </c>
      <c r="H459" s="178">
        <v>100</v>
      </c>
      <c r="I459" s="178">
        <v>0</v>
      </c>
      <c r="J459" s="178">
        <f t="shared" si="220"/>
        <v>23.5</v>
      </c>
      <c r="K459" s="178">
        <v>23.5</v>
      </c>
      <c r="L459" s="178">
        <v>0</v>
      </c>
      <c r="M459" s="182">
        <f t="shared" si="216"/>
        <v>0</v>
      </c>
      <c r="N459" s="182">
        <v>0</v>
      </c>
      <c r="O459" s="182">
        <v>0</v>
      </c>
      <c r="P459" s="179"/>
      <c r="Q459" s="179"/>
      <c r="R459" s="179"/>
      <c r="S459" s="182">
        <f t="shared" si="217"/>
        <v>0</v>
      </c>
      <c r="T459" s="182">
        <v>0</v>
      </c>
      <c r="U459" s="182">
        <v>0</v>
      </c>
      <c r="V459" s="182">
        <f t="shared" si="218"/>
        <v>0</v>
      </c>
      <c r="W459" s="182">
        <v>0</v>
      </c>
      <c r="X459" s="182">
        <v>0</v>
      </c>
      <c r="Y459" s="217"/>
    </row>
    <row r="460" spans="1:25" s="219" customFormat="1" ht="14.25" customHeight="1">
      <c r="A460" s="299"/>
      <c r="B460" s="268"/>
      <c r="C460" s="268"/>
      <c r="D460" s="300"/>
      <c r="E460" s="293" t="s">
        <v>515</v>
      </c>
      <c r="F460" s="222" t="s">
        <v>516</v>
      </c>
      <c r="G460" s="178">
        <f t="shared" si="219"/>
        <v>0</v>
      </c>
      <c r="H460" s="178">
        <v>0</v>
      </c>
      <c r="I460" s="178">
        <v>0</v>
      </c>
      <c r="J460" s="178">
        <f t="shared" si="220"/>
        <v>5.8</v>
      </c>
      <c r="K460" s="178">
        <v>5.8</v>
      </c>
      <c r="L460" s="178">
        <v>0</v>
      </c>
      <c r="M460" s="182">
        <f t="shared" si="216"/>
        <v>0</v>
      </c>
      <c r="N460" s="182">
        <v>0</v>
      </c>
      <c r="O460" s="182">
        <v>0</v>
      </c>
      <c r="P460" s="179"/>
      <c r="Q460" s="179"/>
      <c r="R460" s="179"/>
      <c r="S460" s="182">
        <f t="shared" si="217"/>
        <v>0</v>
      </c>
      <c r="T460" s="182">
        <v>0</v>
      </c>
      <c r="U460" s="182">
        <v>0</v>
      </c>
      <c r="V460" s="182">
        <f t="shared" si="218"/>
        <v>0</v>
      </c>
      <c r="W460" s="182">
        <v>0</v>
      </c>
      <c r="X460" s="182">
        <v>0</v>
      </c>
      <c r="Y460" s="217"/>
    </row>
    <row r="461" spans="1:25" s="219" customFormat="1" ht="14.25" customHeight="1">
      <c r="A461" s="299"/>
      <c r="B461" s="268"/>
      <c r="C461" s="268"/>
      <c r="D461" s="300"/>
      <c r="E461" s="308" t="s">
        <v>37</v>
      </c>
      <c r="F461" s="222">
        <v>4822</v>
      </c>
      <c r="G461" s="178">
        <f t="shared" si="219"/>
        <v>0</v>
      </c>
      <c r="H461" s="178">
        <v>0</v>
      </c>
      <c r="I461" s="178">
        <v>0</v>
      </c>
      <c r="J461" s="178">
        <f t="shared" si="220"/>
        <v>0</v>
      </c>
      <c r="K461" s="178">
        <v>0</v>
      </c>
      <c r="L461" s="178">
        <v>0</v>
      </c>
      <c r="M461" s="182">
        <f t="shared" si="216"/>
        <v>0</v>
      </c>
      <c r="N461" s="182">
        <v>0</v>
      </c>
      <c r="O461" s="182">
        <v>0</v>
      </c>
      <c r="P461" s="179"/>
      <c r="Q461" s="179"/>
      <c r="R461" s="179"/>
      <c r="S461" s="182">
        <f t="shared" si="217"/>
        <v>0</v>
      </c>
      <c r="T461" s="182">
        <v>0</v>
      </c>
      <c r="U461" s="182">
        <v>0</v>
      </c>
      <c r="V461" s="182">
        <f t="shared" si="218"/>
        <v>0</v>
      </c>
      <c r="W461" s="182">
        <v>0</v>
      </c>
      <c r="X461" s="182">
        <v>0</v>
      </c>
      <c r="Y461" s="217"/>
    </row>
    <row r="462" spans="1:25" s="247" customFormat="1" ht="14.25" customHeight="1">
      <c r="A462" s="292"/>
      <c r="B462" s="170"/>
      <c r="C462" s="170"/>
      <c r="D462" s="89"/>
      <c r="E462" s="301" t="s">
        <v>38</v>
      </c>
      <c r="F462" s="222">
        <v>5132</v>
      </c>
      <c r="G462" s="178">
        <f t="shared" si="219"/>
        <v>999.8</v>
      </c>
      <c r="H462" s="178">
        <v>0</v>
      </c>
      <c r="I462" s="178">
        <v>999.8</v>
      </c>
      <c r="J462" s="178">
        <f t="shared" si="220"/>
        <v>124</v>
      </c>
      <c r="K462" s="178">
        <v>0</v>
      </c>
      <c r="L462" s="178">
        <v>124</v>
      </c>
      <c r="M462" s="182">
        <f t="shared" si="216"/>
        <v>0</v>
      </c>
      <c r="N462" s="182">
        <v>0</v>
      </c>
      <c r="O462" s="182">
        <v>0</v>
      </c>
      <c r="P462" s="179"/>
      <c r="Q462" s="179"/>
      <c r="R462" s="179"/>
      <c r="S462" s="182">
        <f t="shared" si="217"/>
        <v>0</v>
      </c>
      <c r="T462" s="182">
        <v>0</v>
      </c>
      <c r="U462" s="182">
        <v>0</v>
      </c>
      <c r="V462" s="182">
        <f t="shared" si="218"/>
        <v>0</v>
      </c>
      <c r="W462" s="182">
        <v>0</v>
      </c>
      <c r="X462" s="182">
        <v>0</v>
      </c>
      <c r="Y462" s="220"/>
    </row>
    <row r="463" spans="1:25" s="219" customFormat="1" ht="24.75" customHeight="1">
      <c r="A463" s="299"/>
      <c r="B463" s="268"/>
      <c r="C463" s="268"/>
      <c r="D463" s="300"/>
      <c r="E463" s="294" t="s">
        <v>845</v>
      </c>
      <c r="F463" s="90"/>
      <c r="G463" s="90">
        <f aca="true" t="shared" si="221" ref="G463:X463">G464</f>
        <v>0</v>
      </c>
      <c r="H463" s="90">
        <f t="shared" si="221"/>
        <v>0</v>
      </c>
      <c r="I463" s="90">
        <f t="shared" si="221"/>
        <v>0</v>
      </c>
      <c r="J463" s="90">
        <f t="shared" si="221"/>
        <v>0</v>
      </c>
      <c r="K463" s="90">
        <f t="shared" si="221"/>
        <v>0</v>
      </c>
      <c r="L463" s="90">
        <f t="shared" si="221"/>
        <v>0</v>
      </c>
      <c r="M463" s="90">
        <f t="shared" si="221"/>
        <v>0</v>
      </c>
      <c r="N463" s="90">
        <f t="shared" si="221"/>
        <v>0</v>
      </c>
      <c r="O463" s="90">
        <f t="shared" si="221"/>
        <v>0</v>
      </c>
      <c r="P463" s="90"/>
      <c r="Q463" s="90"/>
      <c r="R463" s="90"/>
      <c r="S463" s="90">
        <f t="shared" si="221"/>
        <v>0</v>
      </c>
      <c r="T463" s="90">
        <f t="shared" si="221"/>
        <v>0</v>
      </c>
      <c r="U463" s="90">
        <f t="shared" si="221"/>
        <v>0</v>
      </c>
      <c r="V463" s="90">
        <f t="shared" si="221"/>
        <v>0</v>
      </c>
      <c r="W463" s="90">
        <f t="shared" si="221"/>
        <v>0</v>
      </c>
      <c r="X463" s="90">
        <f t="shared" si="221"/>
        <v>0</v>
      </c>
      <c r="Y463" s="217"/>
    </row>
    <row r="464" spans="1:25" s="247" customFormat="1" ht="12.75" customHeight="1">
      <c r="A464" s="292"/>
      <c r="B464" s="170"/>
      <c r="C464" s="170"/>
      <c r="D464" s="89"/>
      <c r="E464" s="293" t="s">
        <v>605</v>
      </c>
      <c r="F464" s="222" t="s">
        <v>606</v>
      </c>
      <c r="G464" s="178">
        <f>H464+I464</f>
        <v>0</v>
      </c>
      <c r="H464" s="178">
        <v>0</v>
      </c>
      <c r="I464" s="178">
        <v>0</v>
      </c>
      <c r="J464" s="178">
        <f>K464+L464</f>
        <v>0</v>
      </c>
      <c r="K464" s="178">
        <v>0</v>
      </c>
      <c r="L464" s="178">
        <v>0</v>
      </c>
      <c r="M464" s="182">
        <f>N464+O464</f>
        <v>0</v>
      </c>
      <c r="N464" s="182">
        <v>0</v>
      </c>
      <c r="O464" s="182">
        <v>0</v>
      </c>
      <c r="P464" s="179"/>
      <c r="Q464" s="179"/>
      <c r="R464" s="179"/>
      <c r="S464" s="182">
        <f>T464+U464</f>
        <v>0</v>
      </c>
      <c r="T464" s="182">
        <v>0</v>
      </c>
      <c r="U464" s="182">
        <v>0</v>
      </c>
      <c r="V464" s="182">
        <f>W464+X464</f>
        <v>0</v>
      </c>
      <c r="W464" s="182">
        <v>0</v>
      </c>
      <c r="X464" s="182">
        <v>0</v>
      </c>
      <c r="Y464" s="220"/>
    </row>
    <row r="465" spans="1:25" s="319" customFormat="1" ht="12.75" customHeight="1">
      <c r="A465" s="235" t="s">
        <v>384</v>
      </c>
      <c r="B465" s="236" t="s">
        <v>375</v>
      </c>
      <c r="C465" s="236" t="s">
        <v>295</v>
      </c>
      <c r="D465" s="236" t="s">
        <v>295</v>
      </c>
      <c r="E465" s="309" t="s">
        <v>385</v>
      </c>
      <c r="F465" s="310"/>
      <c r="G465" s="310">
        <f>G467</f>
        <v>0</v>
      </c>
      <c r="H465" s="310">
        <f aca="true" t="shared" si="222" ref="H465:X465">H467</f>
        <v>0</v>
      </c>
      <c r="I465" s="310">
        <f t="shared" si="222"/>
        <v>0</v>
      </c>
      <c r="J465" s="310">
        <f t="shared" si="222"/>
        <v>0</v>
      </c>
      <c r="K465" s="310">
        <f t="shared" si="222"/>
        <v>0</v>
      </c>
      <c r="L465" s="310">
        <f t="shared" si="222"/>
        <v>0</v>
      </c>
      <c r="M465" s="310">
        <f t="shared" si="222"/>
        <v>0</v>
      </c>
      <c r="N465" s="310">
        <f t="shared" si="222"/>
        <v>0</v>
      </c>
      <c r="O465" s="310">
        <f t="shared" si="222"/>
        <v>0</v>
      </c>
      <c r="P465" s="310"/>
      <c r="Q465" s="310"/>
      <c r="R465" s="310"/>
      <c r="S465" s="310">
        <f>S467</f>
        <v>0</v>
      </c>
      <c r="T465" s="310">
        <f>T467</f>
        <v>0</v>
      </c>
      <c r="U465" s="310">
        <f>U467</f>
        <v>0</v>
      </c>
      <c r="V465" s="310">
        <f t="shared" si="222"/>
        <v>0</v>
      </c>
      <c r="W465" s="310">
        <f t="shared" si="222"/>
        <v>0</v>
      </c>
      <c r="X465" s="310">
        <f t="shared" si="222"/>
        <v>0</v>
      </c>
      <c r="Y465" s="231"/>
    </row>
    <row r="466" spans="1:25" s="247" customFormat="1" ht="12.75" customHeight="1">
      <c r="A466" s="292"/>
      <c r="B466" s="170"/>
      <c r="C466" s="170"/>
      <c r="D466" s="89"/>
      <c r="E466" s="293" t="s">
        <v>77</v>
      </c>
      <c r="F466" s="89"/>
      <c r="G466" s="89"/>
      <c r="H466" s="89"/>
      <c r="I466" s="89"/>
      <c r="J466" s="89"/>
      <c r="K466" s="89"/>
      <c r="L466" s="89"/>
      <c r="M466" s="249"/>
      <c r="N466" s="249"/>
      <c r="O466" s="249"/>
      <c r="P466" s="249"/>
      <c r="Q466" s="249"/>
      <c r="R466" s="249"/>
      <c r="S466" s="249"/>
      <c r="T466" s="249"/>
      <c r="U466" s="249"/>
      <c r="V466" s="249"/>
      <c r="W466" s="249"/>
      <c r="X466" s="249"/>
      <c r="Y466" s="220"/>
    </row>
    <row r="467" spans="1:25" s="219" customFormat="1" ht="21.75" customHeight="1">
      <c r="A467" s="299"/>
      <c r="B467" s="268"/>
      <c r="C467" s="268"/>
      <c r="D467" s="300"/>
      <c r="E467" s="294" t="s">
        <v>846</v>
      </c>
      <c r="F467" s="90"/>
      <c r="G467" s="90">
        <f aca="true" t="shared" si="223" ref="G467:X467">G468</f>
        <v>0</v>
      </c>
      <c r="H467" s="90">
        <f t="shared" si="223"/>
        <v>0</v>
      </c>
      <c r="I467" s="90">
        <f t="shared" si="223"/>
        <v>0</v>
      </c>
      <c r="J467" s="90">
        <f t="shared" si="223"/>
        <v>0</v>
      </c>
      <c r="K467" s="90">
        <f t="shared" si="223"/>
        <v>0</v>
      </c>
      <c r="L467" s="90">
        <f t="shared" si="223"/>
        <v>0</v>
      </c>
      <c r="M467" s="90">
        <f t="shared" si="223"/>
        <v>0</v>
      </c>
      <c r="N467" s="90">
        <f t="shared" si="223"/>
        <v>0</v>
      </c>
      <c r="O467" s="90">
        <f t="shared" si="223"/>
        <v>0</v>
      </c>
      <c r="P467" s="90"/>
      <c r="Q467" s="90"/>
      <c r="R467" s="90"/>
      <c r="S467" s="90">
        <f t="shared" si="223"/>
        <v>0</v>
      </c>
      <c r="T467" s="90">
        <f t="shared" si="223"/>
        <v>0</v>
      </c>
      <c r="U467" s="90">
        <f t="shared" si="223"/>
        <v>0</v>
      </c>
      <c r="V467" s="90">
        <f t="shared" si="223"/>
        <v>0</v>
      </c>
      <c r="W467" s="90">
        <f t="shared" si="223"/>
        <v>0</v>
      </c>
      <c r="X467" s="90">
        <f t="shared" si="223"/>
        <v>0</v>
      </c>
      <c r="Y467" s="217"/>
    </row>
    <row r="468" spans="1:25" s="247" customFormat="1" ht="18.75" customHeight="1">
      <c r="A468" s="292"/>
      <c r="B468" s="170"/>
      <c r="C468" s="170"/>
      <c r="D468" s="89"/>
      <c r="E468" s="293" t="s">
        <v>529</v>
      </c>
      <c r="F468" s="222" t="s">
        <v>530</v>
      </c>
      <c r="G468" s="178">
        <f>H468+I468</f>
        <v>0</v>
      </c>
      <c r="H468" s="178">
        <v>0</v>
      </c>
      <c r="I468" s="178">
        <v>0</v>
      </c>
      <c r="J468" s="178">
        <f>K468+L468</f>
        <v>0</v>
      </c>
      <c r="K468" s="178">
        <v>0</v>
      </c>
      <c r="L468" s="178">
        <v>0</v>
      </c>
      <c r="M468" s="182">
        <f>N468+O468</f>
        <v>0</v>
      </c>
      <c r="N468" s="182">
        <v>0</v>
      </c>
      <c r="O468" s="182">
        <v>0</v>
      </c>
      <c r="P468" s="179"/>
      <c r="Q468" s="179"/>
      <c r="R468" s="179"/>
      <c r="S468" s="182">
        <f>T468+U468</f>
        <v>0</v>
      </c>
      <c r="T468" s="182">
        <v>0</v>
      </c>
      <c r="U468" s="182">
        <v>0</v>
      </c>
      <c r="V468" s="182">
        <f>W468+X468</f>
        <v>0</v>
      </c>
      <c r="W468" s="182">
        <v>0</v>
      </c>
      <c r="X468" s="182">
        <v>0</v>
      </c>
      <c r="Y468" s="220"/>
    </row>
    <row r="469" spans="1:25" s="219" customFormat="1" ht="18.75" customHeight="1">
      <c r="A469" s="299"/>
      <c r="B469" s="268"/>
      <c r="C469" s="268"/>
      <c r="D469" s="300"/>
      <c r="E469" s="294" t="s">
        <v>847</v>
      </c>
      <c r="F469" s="90"/>
      <c r="G469" s="90">
        <f aca="true" t="shared" si="224" ref="G469:X469">G470</f>
        <v>0</v>
      </c>
      <c r="H469" s="90">
        <f t="shared" si="224"/>
        <v>0</v>
      </c>
      <c r="I469" s="90">
        <f t="shared" si="224"/>
        <v>0</v>
      </c>
      <c r="J469" s="90">
        <f t="shared" si="224"/>
        <v>0</v>
      </c>
      <c r="K469" s="90">
        <f t="shared" si="224"/>
        <v>0</v>
      </c>
      <c r="L469" s="90">
        <f t="shared" si="224"/>
        <v>0</v>
      </c>
      <c r="M469" s="90">
        <f t="shared" si="224"/>
        <v>0</v>
      </c>
      <c r="N469" s="90">
        <f t="shared" si="224"/>
        <v>0</v>
      </c>
      <c r="O469" s="90">
        <f t="shared" si="224"/>
        <v>0</v>
      </c>
      <c r="P469" s="90"/>
      <c r="Q469" s="90"/>
      <c r="R469" s="90"/>
      <c r="S469" s="90">
        <f t="shared" si="224"/>
        <v>0</v>
      </c>
      <c r="T469" s="90">
        <f t="shared" si="224"/>
        <v>0</v>
      </c>
      <c r="U469" s="90">
        <f t="shared" si="224"/>
        <v>0</v>
      </c>
      <c r="V469" s="90">
        <f t="shared" si="224"/>
        <v>0</v>
      </c>
      <c r="W469" s="90">
        <f t="shared" si="224"/>
        <v>0</v>
      </c>
      <c r="X469" s="90">
        <f t="shared" si="224"/>
        <v>0</v>
      </c>
      <c r="Y469" s="217"/>
    </row>
    <row r="470" spans="1:25" s="247" customFormat="1" ht="12.75" customHeight="1">
      <c r="A470" s="292"/>
      <c r="B470" s="170"/>
      <c r="C470" s="170"/>
      <c r="D470" s="89"/>
      <c r="E470" s="293" t="s">
        <v>597</v>
      </c>
      <c r="F470" s="222" t="s">
        <v>596</v>
      </c>
      <c r="G470" s="178">
        <f>H470+I470</f>
        <v>0</v>
      </c>
      <c r="H470" s="178">
        <v>0</v>
      </c>
      <c r="I470" s="178">
        <v>0</v>
      </c>
      <c r="J470" s="178">
        <f>K470+L470</f>
        <v>0</v>
      </c>
      <c r="K470" s="178">
        <v>0</v>
      </c>
      <c r="L470" s="178">
        <v>0</v>
      </c>
      <c r="M470" s="182">
        <f>N470+O470</f>
        <v>0</v>
      </c>
      <c r="N470" s="182">
        <v>0</v>
      </c>
      <c r="O470" s="182">
        <v>0</v>
      </c>
      <c r="P470" s="179"/>
      <c r="Q470" s="179"/>
      <c r="R470" s="179"/>
      <c r="S470" s="182">
        <f>T470+U470</f>
        <v>0</v>
      </c>
      <c r="T470" s="182">
        <v>0</v>
      </c>
      <c r="U470" s="182">
        <v>0</v>
      </c>
      <c r="V470" s="182">
        <f>W470+X470</f>
        <v>0</v>
      </c>
      <c r="W470" s="182">
        <v>0</v>
      </c>
      <c r="X470" s="182">
        <v>0</v>
      </c>
      <c r="Y470" s="220"/>
    </row>
    <row r="471" spans="1:25" s="319" customFormat="1" ht="12.75" customHeight="1">
      <c r="A471" s="235" t="s">
        <v>386</v>
      </c>
      <c r="B471" s="236" t="s">
        <v>375</v>
      </c>
      <c r="C471" s="236" t="s">
        <v>295</v>
      </c>
      <c r="D471" s="236" t="s">
        <v>277</v>
      </c>
      <c r="E471" s="309" t="s">
        <v>387</v>
      </c>
      <c r="F471" s="310"/>
      <c r="G471" s="310">
        <f>G473</f>
        <v>0</v>
      </c>
      <c r="H471" s="310">
        <f>H473</f>
        <v>0</v>
      </c>
      <c r="I471" s="310">
        <f>I473</f>
        <v>0</v>
      </c>
      <c r="J471" s="310">
        <f aca="true" t="shared" si="225" ref="J471:X471">J473</f>
        <v>0</v>
      </c>
      <c r="K471" s="310">
        <f t="shared" si="225"/>
        <v>0</v>
      </c>
      <c r="L471" s="310">
        <f t="shared" si="225"/>
        <v>0</v>
      </c>
      <c r="M471" s="310">
        <f t="shared" si="225"/>
        <v>50000</v>
      </c>
      <c r="N471" s="310">
        <f t="shared" si="225"/>
        <v>0</v>
      </c>
      <c r="O471" s="310">
        <f t="shared" si="225"/>
        <v>50000</v>
      </c>
      <c r="P471" s="310"/>
      <c r="Q471" s="310"/>
      <c r="R471" s="310"/>
      <c r="S471" s="310">
        <f>S473</f>
        <v>0</v>
      </c>
      <c r="T471" s="310">
        <f>T473</f>
        <v>0</v>
      </c>
      <c r="U471" s="310">
        <f>U473</f>
        <v>0</v>
      </c>
      <c r="V471" s="310">
        <f t="shared" si="225"/>
        <v>0</v>
      </c>
      <c r="W471" s="310">
        <f t="shared" si="225"/>
        <v>0</v>
      </c>
      <c r="X471" s="310">
        <f t="shared" si="225"/>
        <v>0</v>
      </c>
      <c r="Y471" s="231"/>
    </row>
    <row r="472" spans="1:25" s="247" customFormat="1" ht="12.75" customHeight="1">
      <c r="A472" s="292"/>
      <c r="B472" s="170"/>
      <c r="C472" s="170"/>
      <c r="D472" s="89"/>
      <c r="E472" s="293" t="s">
        <v>77</v>
      </c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220"/>
    </row>
    <row r="473" spans="1:25" s="219" customFormat="1" ht="21" customHeight="1">
      <c r="A473" s="299"/>
      <c r="B473" s="268"/>
      <c r="C473" s="268"/>
      <c r="D473" s="300"/>
      <c r="E473" s="294" t="s">
        <v>848</v>
      </c>
      <c r="F473" s="90"/>
      <c r="G473" s="90">
        <f aca="true" t="shared" si="226" ref="G473:X473">G474</f>
        <v>0</v>
      </c>
      <c r="H473" s="90">
        <f t="shared" si="226"/>
        <v>0</v>
      </c>
      <c r="I473" s="90">
        <f t="shared" si="226"/>
        <v>0</v>
      </c>
      <c r="J473" s="90">
        <f t="shared" si="226"/>
        <v>0</v>
      </c>
      <c r="K473" s="90">
        <f t="shared" si="226"/>
        <v>0</v>
      </c>
      <c r="L473" s="90">
        <f t="shared" si="226"/>
        <v>0</v>
      </c>
      <c r="M473" s="90">
        <f t="shared" si="226"/>
        <v>50000</v>
      </c>
      <c r="N473" s="90">
        <f t="shared" si="226"/>
        <v>0</v>
      </c>
      <c r="O473" s="90">
        <f t="shared" si="226"/>
        <v>50000</v>
      </c>
      <c r="P473" s="90"/>
      <c r="Q473" s="90"/>
      <c r="R473" s="90"/>
      <c r="S473" s="90">
        <f t="shared" si="226"/>
        <v>0</v>
      </c>
      <c r="T473" s="90">
        <f t="shared" si="226"/>
        <v>0</v>
      </c>
      <c r="U473" s="90">
        <f t="shared" si="226"/>
        <v>0</v>
      </c>
      <c r="V473" s="90">
        <f t="shared" si="226"/>
        <v>0</v>
      </c>
      <c r="W473" s="90">
        <f t="shared" si="226"/>
        <v>0</v>
      </c>
      <c r="X473" s="90">
        <f t="shared" si="226"/>
        <v>0</v>
      </c>
      <c r="Y473" s="217"/>
    </row>
    <row r="474" spans="1:25" s="247" customFormat="1" ht="12.75" customHeight="1">
      <c r="A474" s="292"/>
      <c r="B474" s="170"/>
      <c r="C474" s="170"/>
      <c r="D474" s="89"/>
      <c r="E474" s="293" t="s">
        <v>597</v>
      </c>
      <c r="F474" s="222" t="s">
        <v>596</v>
      </c>
      <c r="G474" s="178">
        <f>H474+I474</f>
        <v>0</v>
      </c>
      <c r="H474" s="178">
        <v>0</v>
      </c>
      <c r="I474" s="178">
        <v>0</v>
      </c>
      <c r="J474" s="178">
        <f>K474+L474</f>
        <v>0</v>
      </c>
      <c r="K474" s="178">
        <v>0</v>
      </c>
      <c r="L474" s="178">
        <v>0</v>
      </c>
      <c r="M474" s="182">
        <f>N474+O474</f>
        <v>50000</v>
      </c>
      <c r="N474" s="182">
        <v>0</v>
      </c>
      <c r="O474" s="182">
        <f>ԿԾ!V45+ԿԾ!W45</f>
        <v>50000</v>
      </c>
      <c r="P474" s="179"/>
      <c r="Q474" s="179"/>
      <c r="R474" s="179"/>
      <c r="S474" s="182">
        <f>T474+U474</f>
        <v>0</v>
      </c>
      <c r="T474" s="182">
        <v>0</v>
      </c>
      <c r="U474" s="182">
        <v>0</v>
      </c>
      <c r="V474" s="182">
        <f>W474+X474</f>
        <v>0</v>
      </c>
      <c r="W474" s="182">
        <v>0</v>
      </c>
      <c r="X474" s="182">
        <v>0</v>
      </c>
      <c r="Y474" s="220"/>
    </row>
    <row r="475" spans="1:25" s="319" customFormat="1" ht="12.75" customHeight="1">
      <c r="A475" s="235" t="s">
        <v>388</v>
      </c>
      <c r="B475" s="236" t="s">
        <v>375</v>
      </c>
      <c r="C475" s="236" t="s">
        <v>295</v>
      </c>
      <c r="D475" s="236" t="s">
        <v>311</v>
      </c>
      <c r="E475" s="309" t="s">
        <v>389</v>
      </c>
      <c r="F475" s="310"/>
      <c r="G475" s="310">
        <f>G477+G482</f>
        <v>0</v>
      </c>
      <c r="H475" s="310"/>
      <c r="I475" s="310"/>
      <c r="J475" s="310"/>
      <c r="K475" s="310"/>
      <c r="L475" s="310"/>
      <c r="M475" s="327"/>
      <c r="N475" s="327"/>
      <c r="O475" s="327"/>
      <c r="P475" s="327"/>
      <c r="Q475" s="327"/>
      <c r="R475" s="327"/>
      <c r="S475" s="327"/>
      <c r="T475" s="327"/>
      <c r="U475" s="327"/>
      <c r="V475" s="327"/>
      <c r="W475" s="327"/>
      <c r="X475" s="327"/>
      <c r="Y475" s="231"/>
    </row>
    <row r="476" spans="1:25" s="247" customFormat="1" ht="12.75" customHeight="1">
      <c r="A476" s="292"/>
      <c r="B476" s="170"/>
      <c r="C476" s="170"/>
      <c r="D476" s="89"/>
      <c r="E476" s="293" t="s">
        <v>77</v>
      </c>
      <c r="F476" s="89"/>
      <c r="G476" s="89"/>
      <c r="H476" s="89"/>
      <c r="I476" s="89"/>
      <c r="J476" s="89"/>
      <c r="K476" s="89"/>
      <c r="L476" s="89"/>
      <c r="M476" s="249"/>
      <c r="N476" s="249"/>
      <c r="O476" s="249"/>
      <c r="P476" s="249"/>
      <c r="Q476" s="249"/>
      <c r="R476" s="249"/>
      <c r="S476" s="249"/>
      <c r="T476" s="249"/>
      <c r="U476" s="249"/>
      <c r="V476" s="249"/>
      <c r="W476" s="249"/>
      <c r="X476" s="249"/>
      <c r="Y476" s="220"/>
    </row>
    <row r="477" spans="1:25" s="219" customFormat="1" ht="18.75" customHeight="1">
      <c r="A477" s="299"/>
      <c r="B477" s="268"/>
      <c r="C477" s="268"/>
      <c r="D477" s="300"/>
      <c r="E477" s="294" t="s">
        <v>849</v>
      </c>
      <c r="F477" s="90"/>
      <c r="G477" s="90">
        <f aca="true" t="shared" si="227" ref="G477:X477">G478+G479+G480+G481</f>
        <v>0</v>
      </c>
      <c r="H477" s="90">
        <f t="shared" si="227"/>
        <v>0</v>
      </c>
      <c r="I477" s="90">
        <f t="shared" si="227"/>
        <v>0</v>
      </c>
      <c r="J477" s="90">
        <f t="shared" si="227"/>
        <v>0</v>
      </c>
      <c r="K477" s="90">
        <f t="shared" si="227"/>
        <v>0</v>
      </c>
      <c r="L477" s="90">
        <f t="shared" si="227"/>
        <v>0</v>
      </c>
      <c r="M477" s="90">
        <f t="shared" si="227"/>
        <v>0</v>
      </c>
      <c r="N477" s="90">
        <f t="shared" si="227"/>
        <v>0</v>
      </c>
      <c r="O477" s="90">
        <f t="shared" si="227"/>
        <v>0</v>
      </c>
      <c r="P477" s="90"/>
      <c r="Q477" s="90"/>
      <c r="R477" s="90"/>
      <c r="S477" s="90">
        <f>S478+S479+S480+S481</f>
        <v>0</v>
      </c>
      <c r="T477" s="90">
        <f>T478+T479+T480+T481</f>
        <v>0</v>
      </c>
      <c r="U477" s="90">
        <f>U478+U479+U480+U481</f>
        <v>0</v>
      </c>
      <c r="V477" s="90">
        <f t="shared" si="227"/>
        <v>0</v>
      </c>
      <c r="W477" s="90">
        <f t="shared" si="227"/>
        <v>0</v>
      </c>
      <c r="X477" s="90">
        <f t="shared" si="227"/>
        <v>0</v>
      </c>
      <c r="Y477" s="217"/>
    </row>
    <row r="478" spans="1:25" s="247" customFormat="1" ht="12.75" customHeight="1">
      <c r="A478" s="292"/>
      <c r="B478" s="170"/>
      <c r="C478" s="170"/>
      <c r="D478" s="89"/>
      <c r="E478" s="293" t="s">
        <v>472</v>
      </c>
      <c r="F478" s="222" t="s">
        <v>471</v>
      </c>
      <c r="G478" s="178">
        <f>H478+I478</f>
        <v>0</v>
      </c>
      <c r="H478" s="178">
        <v>0</v>
      </c>
      <c r="I478" s="178">
        <v>0</v>
      </c>
      <c r="J478" s="178">
        <f>K478+L478</f>
        <v>0</v>
      </c>
      <c r="K478" s="178">
        <v>0</v>
      </c>
      <c r="L478" s="178">
        <v>0</v>
      </c>
      <c r="M478" s="182">
        <f>N478+O478</f>
        <v>0</v>
      </c>
      <c r="N478" s="182">
        <v>0</v>
      </c>
      <c r="O478" s="182">
        <v>0</v>
      </c>
      <c r="P478" s="179"/>
      <c r="Q478" s="179"/>
      <c r="R478" s="179"/>
      <c r="S478" s="182">
        <f>T478+U478</f>
        <v>0</v>
      </c>
      <c r="T478" s="182">
        <v>0</v>
      </c>
      <c r="U478" s="182">
        <v>0</v>
      </c>
      <c r="V478" s="182">
        <f>W478+X478</f>
        <v>0</v>
      </c>
      <c r="W478" s="182">
        <v>0</v>
      </c>
      <c r="X478" s="182">
        <v>0</v>
      </c>
      <c r="Y478" s="220"/>
    </row>
    <row r="479" spans="1:25" s="247" customFormat="1" ht="12.75" customHeight="1">
      <c r="A479" s="292"/>
      <c r="B479" s="170"/>
      <c r="C479" s="170"/>
      <c r="D479" s="89"/>
      <c r="E479" s="293" t="s">
        <v>494</v>
      </c>
      <c r="F479" s="222" t="s">
        <v>495</v>
      </c>
      <c r="G479" s="178">
        <f>H479+I479</f>
        <v>0</v>
      </c>
      <c r="H479" s="178">
        <v>0</v>
      </c>
      <c r="I479" s="178">
        <v>0</v>
      </c>
      <c r="J479" s="178">
        <f>K479+L479</f>
        <v>0</v>
      </c>
      <c r="K479" s="178">
        <v>0</v>
      </c>
      <c r="L479" s="178">
        <v>0</v>
      </c>
      <c r="M479" s="182">
        <f>N479+O479</f>
        <v>0</v>
      </c>
      <c r="N479" s="182">
        <v>0</v>
      </c>
      <c r="O479" s="182">
        <v>0</v>
      </c>
      <c r="P479" s="179"/>
      <c r="Q479" s="179"/>
      <c r="R479" s="179"/>
      <c r="S479" s="182">
        <f>T479+U479</f>
        <v>0</v>
      </c>
      <c r="T479" s="182">
        <v>0</v>
      </c>
      <c r="U479" s="182">
        <v>0</v>
      </c>
      <c r="V479" s="182">
        <f>W479+X479</f>
        <v>0</v>
      </c>
      <c r="W479" s="182">
        <v>0</v>
      </c>
      <c r="X479" s="182">
        <v>0</v>
      </c>
      <c r="Y479" s="220"/>
    </row>
    <row r="480" spans="1:25" s="247" customFormat="1" ht="12.75" customHeight="1">
      <c r="A480" s="292"/>
      <c r="B480" s="170"/>
      <c r="C480" s="170"/>
      <c r="D480" s="89"/>
      <c r="E480" s="293" t="s">
        <v>513</v>
      </c>
      <c r="F480" s="222" t="s">
        <v>512</v>
      </c>
      <c r="G480" s="178">
        <f>H480+I480</f>
        <v>0</v>
      </c>
      <c r="H480" s="178">
        <v>0</v>
      </c>
      <c r="I480" s="178">
        <v>0</v>
      </c>
      <c r="J480" s="178">
        <f>K480+L480</f>
        <v>0</v>
      </c>
      <c r="K480" s="178">
        <v>0</v>
      </c>
      <c r="L480" s="178">
        <v>0</v>
      </c>
      <c r="M480" s="182">
        <f>N480+O480</f>
        <v>0</v>
      </c>
      <c r="N480" s="182">
        <v>0</v>
      </c>
      <c r="O480" s="182">
        <v>0</v>
      </c>
      <c r="P480" s="179"/>
      <c r="Q480" s="179"/>
      <c r="R480" s="179"/>
      <c r="S480" s="182">
        <f>T480+U480</f>
        <v>0</v>
      </c>
      <c r="T480" s="182">
        <v>0</v>
      </c>
      <c r="U480" s="182">
        <v>0</v>
      </c>
      <c r="V480" s="182">
        <f>W480+X480</f>
        <v>0</v>
      </c>
      <c r="W480" s="182">
        <v>0</v>
      </c>
      <c r="X480" s="182">
        <v>0</v>
      </c>
      <c r="Y480" s="220"/>
    </row>
    <row r="481" spans="1:25" s="247" customFormat="1" ht="21" customHeight="1">
      <c r="A481" s="292"/>
      <c r="B481" s="170"/>
      <c r="C481" s="170"/>
      <c r="D481" s="89"/>
      <c r="E481" s="293" t="s">
        <v>569</v>
      </c>
      <c r="F481" s="222" t="s">
        <v>570</v>
      </c>
      <c r="G481" s="178">
        <f>H481+I481</f>
        <v>0</v>
      </c>
      <c r="H481" s="178">
        <v>0</v>
      </c>
      <c r="I481" s="178">
        <v>0</v>
      </c>
      <c r="J481" s="178">
        <f>K481+L481</f>
        <v>0</v>
      </c>
      <c r="K481" s="178">
        <v>0</v>
      </c>
      <c r="L481" s="178">
        <v>0</v>
      </c>
      <c r="M481" s="182">
        <f>N481+O481</f>
        <v>0</v>
      </c>
      <c r="N481" s="182">
        <v>0</v>
      </c>
      <c r="O481" s="182">
        <v>0</v>
      </c>
      <c r="P481" s="179"/>
      <c r="Q481" s="179"/>
      <c r="R481" s="179"/>
      <c r="S481" s="182">
        <f>T481+U481</f>
        <v>0</v>
      </c>
      <c r="T481" s="182">
        <v>0</v>
      </c>
      <c r="U481" s="182">
        <v>0</v>
      </c>
      <c r="V481" s="182">
        <f>W481+X481</f>
        <v>0</v>
      </c>
      <c r="W481" s="182">
        <v>0</v>
      </c>
      <c r="X481" s="182">
        <v>0</v>
      </c>
      <c r="Y481" s="220"/>
    </row>
    <row r="482" spans="1:25" s="219" customFormat="1" ht="16.5" customHeight="1">
      <c r="A482" s="299"/>
      <c r="B482" s="268"/>
      <c r="C482" s="268"/>
      <c r="D482" s="300"/>
      <c r="E482" s="294" t="s">
        <v>850</v>
      </c>
      <c r="F482" s="90"/>
      <c r="G482" s="90">
        <f aca="true" t="shared" si="228" ref="G482:X482">G483</f>
        <v>0</v>
      </c>
      <c r="H482" s="90">
        <f t="shared" si="228"/>
        <v>0</v>
      </c>
      <c r="I482" s="90">
        <f t="shared" si="228"/>
        <v>0</v>
      </c>
      <c r="J482" s="90">
        <f t="shared" si="228"/>
        <v>0</v>
      </c>
      <c r="K482" s="90">
        <f t="shared" si="228"/>
        <v>0</v>
      </c>
      <c r="L482" s="90">
        <f t="shared" si="228"/>
        <v>0</v>
      </c>
      <c r="M482" s="90">
        <f t="shared" si="228"/>
        <v>0</v>
      </c>
      <c r="N482" s="90">
        <f t="shared" si="228"/>
        <v>0</v>
      </c>
      <c r="O482" s="90">
        <f t="shared" si="228"/>
        <v>0</v>
      </c>
      <c r="P482" s="90"/>
      <c r="Q482" s="90"/>
      <c r="R482" s="90"/>
      <c r="S482" s="90">
        <f t="shared" si="228"/>
        <v>0</v>
      </c>
      <c r="T482" s="90">
        <f t="shared" si="228"/>
        <v>0</v>
      </c>
      <c r="U482" s="90">
        <f t="shared" si="228"/>
        <v>0</v>
      </c>
      <c r="V482" s="90">
        <f t="shared" si="228"/>
        <v>0</v>
      </c>
      <c r="W482" s="90">
        <f t="shared" si="228"/>
        <v>0</v>
      </c>
      <c r="X482" s="90">
        <f t="shared" si="228"/>
        <v>0</v>
      </c>
      <c r="Y482" s="217"/>
    </row>
    <row r="483" spans="1:25" s="247" customFormat="1" ht="12.75" customHeight="1">
      <c r="A483" s="292"/>
      <c r="B483" s="170"/>
      <c r="C483" s="170"/>
      <c r="D483" s="89"/>
      <c r="E483" s="293" t="s">
        <v>529</v>
      </c>
      <c r="F483" s="222" t="s">
        <v>530</v>
      </c>
      <c r="G483" s="178">
        <f>H483+I483</f>
        <v>0</v>
      </c>
      <c r="H483" s="178">
        <v>0</v>
      </c>
      <c r="I483" s="178">
        <v>0</v>
      </c>
      <c r="J483" s="178">
        <f>K483+L483</f>
        <v>0</v>
      </c>
      <c r="K483" s="178">
        <v>0</v>
      </c>
      <c r="L483" s="178">
        <v>0</v>
      </c>
      <c r="M483" s="182">
        <f>N483+O483</f>
        <v>0</v>
      </c>
      <c r="N483" s="182">
        <v>0</v>
      </c>
      <c r="O483" s="182">
        <v>0</v>
      </c>
      <c r="P483" s="179"/>
      <c r="Q483" s="179"/>
      <c r="R483" s="179"/>
      <c r="S483" s="182">
        <f>T483+U483</f>
        <v>0</v>
      </c>
      <c r="T483" s="182">
        <v>0</v>
      </c>
      <c r="U483" s="182">
        <v>0</v>
      </c>
      <c r="V483" s="182">
        <f>W483+X483</f>
        <v>0</v>
      </c>
      <c r="W483" s="182">
        <v>0</v>
      </c>
      <c r="X483" s="182">
        <v>0</v>
      </c>
      <c r="Y483" s="220"/>
    </row>
    <row r="484" spans="1:25" s="319" customFormat="1" ht="12.75" customHeight="1">
      <c r="A484" s="235" t="s">
        <v>390</v>
      </c>
      <c r="B484" s="236" t="s">
        <v>375</v>
      </c>
      <c r="C484" s="236" t="s">
        <v>295</v>
      </c>
      <c r="D484" s="236" t="s">
        <v>284</v>
      </c>
      <c r="E484" s="309" t="s">
        <v>391</v>
      </c>
      <c r="F484" s="310"/>
      <c r="G484" s="310">
        <f>G486+G488+G490+G495</f>
        <v>0</v>
      </c>
      <c r="H484" s="310">
        <f>H486+H488+H490+H495</f>
        <v>0</v>
      </c>
      <c r="I484" s="310">
        <f>I486+I488+I490+I495</f>
        <v>0</v>
      </c>
      <c r="J484" s="310">
        <f aca="true" t="shared" si="229" ref="J484:X484">J486+J488+J490+J495</f>
        <v>0</v>
      </c>
      <c r="K484" s="310">
        <f t="shared" si="229"/>
        <v>0</v>
      </c>
      <c r="L484" s="310">
        <f t="shared" si="229"/>
        <v>0</v>
      </c>
      <c r="M484" s="310">
        <f>O484+N484</f>
        <v>0</v>
      </c>
      <c r="N484" s="310">
        <f t="shared" si="229"/>
        <v>0</v>
      </c>
      <c r="O484" s="310">
        <f>O486+O488+O490</f>
        <v>0</v>
      </c>
      <c r="P484" s="310"/>
      <c r="Q484" s="310"/>
      <c r="R484" s="310"/>
      <c r="S484" s="310">
        <f>U484+T484</f>
        <v>0</v>
      </c>
      <c r="T484" s="310">
        <f>T486+T488+T490+T495</f>
        <v>0</v>
      </c>
      <c r="U484" s="310">
        <f>U486+U488+U490</f>
        <v>0</v>
      </c>
      <c r="V484" s="310">
        <f t="shared" si="229"/>
        <v>0</v>
      </c>
      <c r="W484" s="310">
        <f t="shared" si="229"/>
        <v>0</v>
      </c>
      <c r="X484" s="310">
        <f t="shared" si="229"/>
        <v>0</v>
      </c>
      <c r="Y484" s="231"/>
    </row>
    <row r="485" spans="1:25" s="247" customFormat="1" ht="12.75" customHeight="1">
      <c r="A485" s="292"/>
      <c r="B485" s="170"/>
      <c r="C485" s="170"/>
      <c r="D485" s="89"/>
      <c r="E485" s="293" t="s">
        <v>77</v>
      </c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220"/>
    </row>
    <row r="486" spans="1:25" s="219" customFormat="1" ht="22.5" customHeight="1">
      <c r="A486" s="299"/>
      <c r="B486" s="268"/>
      <c r="C486" s="268"/>
      <c r="D486" s="300"/>
      <c r="E486" s="294" t="s">
        <v>851</v>
      </c>
      <c r="F486" s="90"/>
      <c r="G486" s="90">
        <f aca="true" t="shared" si="230" ref="G486:X486">G487</f>
        <v>0</v>
      </c>
      <c r="H486" s="90">
        <f t="shared" si="230"/>
        <v>0</v>
      </c>
      <c r="I486" s="90">
        <f t="shared" si="230"/>
        <v>0</v>
      </c>
      <c r="J486" s="90">
        <f t="shared" si="230"/>
        <v>0</v>
      </c>
      <c r="K486" s="90">
        <f t="shared" si="230"/>
        <v>0</v>
      </c>
      <c r="L486" s="90">
        <f t="shared" si="230"/>
        <v>0</v>
      </c>
      <c r="M486" s="90">
        <f t="shared" si="230"/>
        <v>0</v>
      </c>
      <c r="N486" s="90">
        <f t="shared" si="230"/>
        <v>0</v>
      </c>
      <c r="O486" s="90">
        <f t="shared" si="230"/>
        <v>0</v>
      </c>
      <c r="P486" s="90"/>
      <c r="Q486" s="90"/>
      <c r="R486" s="90"/>
      <c r="S486" s="90">
        <f t="shared" si="230"/>
        <v>0</v>
      </c>
      <c r="T486" s="90">
        <f t="shared" si="230"/>
        <v>0</v>
      </c>
      <c r="U486" s="90">
        <f t="shared" si="230"/>
        <v>0</v>
      </c>
      <c r="V486" s="90">
        <f t="shared" si="230"/>
        <v>0</v>
      </c>
      <c r="W486" s="90">
        <f t="shared" si="230"/>
        <v>0</v>
      </c>
      <c r="X486" s="90">
        <f t="shared" si="230"/>
        <v>0</v>
      </c>
      <c r="Y486" s="217"/>
    </row>
    <row r="487" spans="1:25" s="247" customFormat="1" ht="21" customHeight="1">
      <c r="A487" s="292"/>
      <c r="B487" s="170"/>
      <c r="C487" s="170"/>
      <c r="D487" s="89"/>
      <c r="E487" s="293" t="s">
        <v>529</v>
      </c>
      <c r="F487" s="222" t="s">
        <v>530</v>
      </c>
      <c r="G487" s="178">
        <f>H487+I487</f>
        <v>0</v>
      </c>
      <c r="H487" s="178">
        <v>0</v>
      </c>
      <c r="I487" s="178">
        <v>0</v>
      </c>
      <c r="J487" s="178">
        <f>K487+L487</f>
        <v>0</v>
      </c>
      <c r="K487" s="178">
        <v>0</v>
      </c>
      <c r="L487" s="178">
        <v>0</v>
      </c>
      <c r="M487" s="182">
        <f>N487+O487</f>
        <v>0</v>
      </c>
      <c r="N487" s="182">
        <v>0</v>
      </c>
      <c r="O487" s="182">
        <v>0</v>
      </c>
      <c r="P487" s="179"/>
      <c r="Q487" s="179"/>
      <c r="R487" s="179"/>
      <c r="S487" s="182">
        <f>T487+U487</f>
        <v>0</v>
      </c>
      <c r="T487" s="182">
        <v>0</v>
      </c>
      <c r="U487" s="182">
        <v>0</v>
      </c>
      <c r="V487" s="182">
        <f>W487+X487</f>
        <v>0</v>
      </c>
      <c r="W487" s="182">
        <v>0</v>
      </c>
      <c r="X487" s="182">
        <v>0</v>
      </c>
      <c r="Y487" s="220"/>
    </row>
    <row r="488" spans="1:25" s="219" customFormat="1" ht="17.25" customHeight="1">
      <c r="A488" s="299"/>
      <c r="B488" s="268"/>
      <c r="C488" s="268"/>
      <c r="D488" s="300"/>
      <c r="E488" s="294" t="s">
        <v>852</v>
      </c>
      <c r="F488" s="90"/>
      <c r="G488" s="90">
        <f aca="true" t="shared" si="231" ref="G488:X488">G489</f>
        <v>0</v>
      </c>
      <c r="H488" s="90">
        <f t="shared" si="231"/>
        <v>0</v>
      </c>
      <c r="I488" s="90">
        <f t="shared" si="231"/>
        <v>0</v>
      </c>
      <c r="J488" s="90">
        <f t="shared" si="231"/>
        <v>0</v>
      </c>
      <c r="K488" s="90">
        <f t="shared" si="231"/>
        <v>0</v>
      </c>
      <c r="L488" s="90">
        <f t="shared" si="231"/>
        <v>0</v>
      </c>
      <c r="M488" s="90">
        <f t="shared" si="231"/>
        <v>0</v>
      </c>
      <c r="N488" s="90">
        <f t="shared" si="231"/>
        <v>0</v>
      </c>
      <c r="O488" s="90">
        <f t="shared" si="231"/>
        <v>0</v>
      </c>
      <c r="P488" s="90"/>
      <c r="Q488" s="90"/>
      <c r="R488" s="90"/>
      <c r="S488" s="90">
        <f t="shared" si="231"/>
        <v>0</v>
      </c>
      <c r="T488" s="90">
        <f t="shared" si="231"/>
        <v>0</v>
      </c>
      <c r="U488" s="90">
        <f t="shared" si="231"/>
        <v>0</v>
      </c>
      <c r="V488" s="90">
        <f t="shared" si="231"/>
        <v>0</v>
      </c>
      <c r="W488" s="90">
        <f t="shared" si="231"/>
        <v>0</v>
      </c>
      <c r="X488" s="90">
        <f t="shared" si="231"/>
        <v>0</v>
      </c>
      <c r="Y488" s="217"/>
    </row>
    <row r="489" spans="1:25" s="247" customFormat="1" ht="24.75" customHeight="1">
      <c r="A489" s="292"/>
      <c r="B489" s="170"/>
      <c r="C489" s="170"/>
      <c r="D489" s="89"/>
      <c r="E489" s="293" t="s">
        <v>529</v>
      </c>
      <c r="F489" s="222" t="s">
        <v>530</v>
      </c>
      <c r="G489" s="178">
        <f>H489+I489</f>
        <v>0</v>
      </c>
      <c r="H489" s="178">
        <v>0</v>
      </c>
      <c r="I489" s="178">
        <v>0</v>
      </c>
      <c r="J489" s="178">
        <f>K489+L489</f>
        <v>0</v>
      </c>
      <c r="K489" s="178">
        <v>0</v>
      </c>
      <c r="L489" s="178">
        <v>0</v>
      </c>
      <c r="M489" s="182">
        <f>N489+O489</f>
        <v>0</v>
      </c>
      <c r="N489" s="182">
        <v>0</v>
      </c>
      <c r="O489" s="182">
        <v>0</v>
      </c>
      <c r="P489" s="179"/>
      <c r="Q489" s="179"/>
      <c r="R489" s="179"/>
      <c r="S489" s="182">
        <f>T489+U489</f>
        <v>0</v>
      </c>
      <c r="T489" s="182">
        <v>0</v>
      </c>
      <c r="U489" s="182">
        <v>0</v>
      </c>
      <c r="V489" s="182">
        <f>W489+X489</f>
        <v>0</v>
      </c>
      <c r="W489" s="182">
        <v>0</v>
      </c>
      <c r="X489" s="182">
        <v>0</v>
      </c>
      <c r="Y489" s="220"/>
    </row>
    <row r="490" spans="1:25" s="219" customFormat="1" ht="15.75" customHeight="1">
      <c r="A490" s="299"/>
      <c r="B490" s="268"/>
      <c r="C490" s="268"/>
      <c r="D490" s="300"/>
      <c r="E490" s="294" t="s">
        <v>853</v>
      </c>
      <c r="F490" s="90"/>
      <c r="G490" s="90">
        <f aca="true" t="shared" si="232" ref="G490:X490">G491+G492</f>
        <v>0</v>
      </c>
      <c r="H490" s="90">
        <f t="shared" si="232"/>
        <v>0</v>
      </c>
      <c r="I490" s="90">
        <f t="shared" si="232"/>
        <v>0</v>
      </c>
      <c r="J490" s="90">
        <f t="shared" si="232"/>
        <v>0</v>
      </c>
      <c r="K490" s="90">
        <f t="shared" si="232"/>
        <v>0</v>
      </c>
      <c r="L490" s="90">
        <f t="shared" si="232"/>
        <v>0</v>
      </c>
      <c r="M490" s="90">
        <f t="shared" si="232"/>
        <v>0</v>
      </c>
      <c r="N490" s="90">
        <f t="shared" si="232"/>
        <v>0</v>
      </c>
      <c r="O490" s="90">
        <f t="shared" si="232"/>
        <v>0</v>
      </c>
      <c r="P490" s="90"/>
      <c r="Q490" s="90"/>
      <c r="R490" s="90"/>
      <c r="S490" s="90">
        <f>S491+S492</f>
        <v>0</v>
      </c>
      <c r="T490" s="90">
        <f>T491+T492</f>
        <v>0</v>
      </c>
      <c r="U490" s="90">
        <f>U491+U492</f>
        <v>0</v>
      </c>
      <c r="V490" s="90">
        <f t="shared" si="232"/>
        <v>0</v>
      </c>
      <c r="W490" s="90">
        <f t="shared" si="232"/>
        <v>0</v>
      </c>
      <c r="X490" s="90">
        <f t="shared" si="232"/>
        <v>0</v>
      </c>
      <c r="Y490" s="217"/>
    </row>
    <row r="491" spans="1:25" s="247" customFormat="1" ht="12.75" customHeight="1">
      <c r="A491" s="292"/>
      <c r="B491" s="170"/>
      <c r="C491" s="170"/>
      <c r="D491" s="89"/>
      <c r="E491" s="293" t="s">
        <v>597</v>
      </c>
      <c r="F491" s="222" t="s">
        <v>596</v>
      </c>
      <c r="G491" s="178">
        <f>H491+I491</f>
        <v>0</v>
      </c>
      <c r="H491" s="178">
        <v>0</v>
      </c>
      <c r="I491" s="178">
        <v>0</v>
      </c>
      <c r="J491" s="178">
        <f>K491+L491</f>
        <v>0</v>
      </c>
      <c r="K491" s="178">
        <v>0</v>
      </c>
      <c r="L491" s="178">
        <v>0</v>
      </c>
      <c r="M491" s="182">
        <f>N491+O491</f>
        <v>0</v>
      </c>
      <c r="N491" s="182">
        <v>0</v>
      </c>
      <c r="O491" s="182">
        <v>0</v>
      </c>
      <c r="P491" s="179"/>
      <c r="Q491" s="179"/>
      <c r="R491" s="179"/>
      <c r="S491" s="182">
        <f>T491+U491</f>
        <v>0</v>
      </c>
      <c r="T491" s="182">
        <v>0</v>
      </c>
      <c r="U491" s="182">
        <v>0</v>
      </c>
      <c r="V491" s="182">
        <f>W491+X491</f>
        <v>0</v>
      </c>
      <c r="W491" s="182">
        <v>0</v>
      </c>
      <c r="X491" s="182">
        <v>0</v>
      </c>
      <c r="Y491" s="220"/>
    </row>
    <row r="492" spans="1:25" s="247" customFormat="1" ht="12.75" customHeight="1">
      <c r="A492" s="292"/>
      <c r="B492" s="170"/>
      <c r="C492" s="170"/>
      <c r="D492" s="89"/>
      <c r="E492" s="293" t="s">
        <v>605</v>
      </c>
      <c r="F492" s="222" t="s">
        <v>606</v>
      </c>
      <c r="G492" s="178">
        <f>H492+I492</f>
        <v>0</v>
      </c>
      <c r="H492" s="178">
        <v>0</v>
      </c>
      <c r="I492" s="178">
        <v>0</v>
      </c>
      <c r="J492" s="178">
        <f>K492+L492</f>
        <v>0</v>
      </c>
      <c r="K492" s="178">
        <v>0</v>
      </c>
      <c r="L492" s="178">
        <v>0</v>
      </c>
      <c r="M492" s="182">
        <f>N492+O492</f>
        <v>0</v>
      </c>
      <c r="N492" s="182">
        <v>0</v>
      </c>
      <c r="O492" s="182">
        <v>0</v>
      </c>
      <c r="P492" s="179"/>
      <c r="Q492" s="179"/>
      <c r="R492" s="179"/>
      <c r="S492" s="182">
        <f>T492+U492</f>
        <v>0</v>
      </c>
      <c r="T492" s="182">
        <v>0</v>
      </c>
      <c r="U492" s="182">
        <v>0</v>
      </c>
      <c r="V492" s="182">
        <f>W492+X492</f>
        <v>0</v>
      </c>
      <c r="W492" s="182">
        <v>0</v>
      </c>
      <c r="X492" s="182">
        <v>0</v>
      </c>
      <c r="Y492" s="220"/>
    </row>
    <row r="493" spans="1:25" s="319" customFormat="1" ht="12.75" customHeight="1">
      <c r="A493" s="235" t="s">
        <v>392</v>
      </c>
      <c r="B493" s="236" t="s">
        <v>375</v>
      </c>
      <c r="C493" s="236" t="s">
        <v>295</v>
      </c>
      <c r="D493" s="236" t="s">
        <v>324</v>
      </c>
      <c r="E493" s="309" t="s">
        <v>393</v>
      </c>
      <c r="F493" s="310"/>
      <c r="G493" s="310">
        <f>G495</f>
        <v>0</v>
      </c>
      <c r="H493" s="310">
        <f>H495</f>
        <v>0</v>
      </c>
      <c r="I493" s="310">
        <f>I495</f>
        <v>0</v>
      </c>
      <c r="J493" s="310">
        <f aca="true" t="shared" si="233" ref="J493:X493">J495</f>
        <v>0</v>
      </c>
      <c r="K493" s="310">
        <f t="shared" si="233"/>
        <v>0</v>
      </c>
      <c r="L493" s="310">
        <f t="shared" si="233"/>
        <v>0</v>
      </c>
      <c r="M493" s="310">
        <f t="shared" si="233"/>
        <v>85000</v>
      </c>
      <c r="N493" s="310">
        <f t="shared" si="233"/>
        <v>0</v>
      </c>
      <c r="O493" s="310">
        <f t="shared" si="233"/>
        <v>85000</v>
      </c>
      <c r="P493" s="310"/>
      <c r="Q493" s="310"/>
      <c r="R493" s="310"/>
      <c r="S493" s="310">
        <f>S495</f>
        <v>0</v>
      </c>
      <c r="T493" s="310">
        <f>T495</f>
        <v>0</v>
      </c>
      <c r="U493" s="310">
        <f>U495</f>
        <v>0</v>
      </c>
      <c r="V493" s="310">
        <f t="shared" si="233"/>
        <v>0</v>
      </c>
      <c r="W493" s="310">
        <f t="shared" si="233"/>
        <v>0</v>
      </c>
      <c r="X493" s="310">
        <f t="shared" si="233"/>
        <v>0</v>
      </c>
      <c r="Y493" s="231"/>
    </row>
    <row r="494" spans="1:25" s="247" customFormat="1" ht="12.75" customHeight="1">
      <c r="A494" s="292"/>
      <c r="B494" s="170"/>
      <c r="C494" s="170"/>
      <c r="D494" s="89"/>
      <c r="E494" s="293" t="s">
        <v>77</v>
      </c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220"/>
    </row>
    <row r="495" spans="1:25" s="219" customFormat="1" ht="20.25" customHeight="1">
      <c r="A495" s="299"/>
      <c r="B495" s="268"/>
      <c r="C495" s="268"/>
      <c r="D495" s="300"/>
      <c r="E495" s="294" t="s">
        <v>854</v>
      </c>
      <c r="F495" s="90"/>
      <c r="G495" s="90">
        <f aca="true" t="shared" si="234" ref="G495:X495">G496+G497</f>
        <v>0</v>
      </c>
      <c r="H495" s="90">
        <f t="shared" si="234"/>
        <v>0</v>
      </c>
      <c r="I495" s="90">
        <f t="shared" si="234"/>
        <v>0</v>
      </c>
      <c r="J495" s="90">
        <f t="shared" si="234"/>
        <v>0</v>
      </c>
      <c r="K495" s="90">
        <f t="shared" si="234"/>
        <v>0</v>
      </c>
      <c r="L495" s="90">
        <f t="shared" si="234"/>
        <v>0</v>
      </c>
      <c r="M495" s="90">
        <f t="shared" si="234"/>
        <v>85000</v>
      </c>
      <c r="N495" s="90">
        <f t="shared" si="234"/>
        <v>0</v>
      </c>
      <c r="O495" s="90">
        <f t="shared" si="234"/>
        <v>85000</v>
      </c>
      <c r="P495" s="90"/>
      <c r="Q495" s="90"/>
      <c r="R495" s="90"/>
      <c r="S495" s="90">
        <f>S496+S497</f>
        <v>0</v>
      </c>
      <c r="T495" s="90">
        <f>T496+T497</f>
        <v>0</v>
      </c>
      <c r="U495" s="90">
        <f>U496+U497</f>
        <v>0</v>
      </c>
      <c r="V495" s="90">
        <f t="shared" si="234"/>
        <v>0</v>
      </c>
      <c r="W495" s="90">
        <f t="shared" si="234"/>
        <v>0</v>
      </c>
      <c r="X495" s="90">
        <f t="shared" si="234"/>
        <v>0</v>
      </c>
      <c r="Y495" s="217"/>
    </row>
    <row r="496" spans="1:25" s="247" customFormat="1" ht="12.75" customHeight="1">
      <c r="A496" s="292"/>
      <c r="B496" s="170"/>
      <c r="C496" s="170"/>
      <c r="D496" s="89"/>
      <c r="E496" s="293" t="s">
        <v>494</v>
      </c>
      <c r="F496" s="222" t="s">
        <v>495</v>
      </c>
      <c r="G496" s="178">
        <f>H496+I496</f>
        <v>0</v>
      </c>
      <c r="H496" s="178">
        <v>0</v>
      </c>
      <c r="I496" s="178">
        <v>0</v>
      </c>
      <c r="J496" s="178">
        <f>K496+L496</f>
        <v>0</v>
      </c>
      <c r="K496" s="178">
        <v>0</v>
      </c>
      <c r="L496" s="178">
        <v>0</v>
      </c>
      <c r="M496" s="182">
        <f>N496+O496</f>
        <v>0</v>
      </c>
      <c r="N496" s="182">
        <v>0</v>
      </c>
      <c r="O496" s="182">
        <v>0</v>
      </c>
      <c r="P496" s="179"/>
      <c r="Q496" s="179"/>
      <c r="R496" s="179"/>
      <c r="S496" s="182">
        <f>T496+U496</f>
        <v>0</v>
      </c>
      <c r="T496" s="182">
        <v>0</v>
      </c>
      <c r="U496" s="182">
        <v>0</v>
      </c>
      <c r="V496" s="182">
        <f>W496+X496</f>
        <v>0</v>
      </c>
      <c r="W496" s="182">
        <v>0</v>
      </c>
      <c r="X496" s="182">
        <v>0</v>
      </c>
      <c r="Y496" s="220"/>
    </row>
    <row r="497" spans="1:25" s="247" customFormat="1" ht="12.75" customHeight="1">
      <c r="A497" s="292"/>
      <c r="B497" s="170"/>
      <c r="C497" s="170"/>
      <c r="D497" s="89"/>
      <c r="E497" s="293" t="s">
        <v>597</v>
      </c>
      <c r="F497" s="222" t="s">
        <v>596</v>
      </c>
      <c r="G497" s="178">
        <f>H497+I497</f>
        <v>0</v>
      </c>
      <c r="H497" s="178">
        <v>0</v>
      </c>
      <c r="I497" s="178">
        <v>0</v>
      </c>
      <c r="J497" s="178">
        <f>K497+L497</f>
        <v>0</v>
      </c>
      <c r="K497" s="178">
        <v>0</v>
      </c>
      <c r="L497" s="178">
        <v>0</v>
      </c>
      <c r="M497" s="182">
        <f>N497+O497</f>
        <v>85000</v>
      </c>
      <c r="N497" s="182">
        <v>0</v>
      </c>
      <c r="O497" s="182">
        <f>ԿԾ!X45+ԿԾ!Y45</f>
        <v>85000</v>
      </c>
      <c r="P497" s="179"/>
      <c r="Q497" s="179"/>
      <c r="R497" s="179"/>
      <c r="S497" s="182">
        <f>T497+U497</f>
        <v>0</v>
      </c>
      <c r="T497" s="182">
        <v>0</v>
      </c>
      <c r="U497" s="182">
        <v>0</v>
      </c>
      <c r="V497" s="182">
        <f>W497+X497</f>
        <v>0</v>
      </c>
      <c r="W497" s="182">
        <v>0</v>
      </c>
      <c r="X497" s="182">
        <v>0</v>
      </c>
      <c r="Y497" s="220"/>
    </row>
    <row r="498" spans="1:25" s="319" customFormat="1" ht="35.25" customHeight="1">
      <c r="A498" s="322">
        <v>2830</v>
      </c>
      <c r="B498" s="323" t="s">
        <v>375</v>
      </c>
      <c r="C498" s="323">
        <v>3</v>
      </c>
      <c r="D498" s="90" t="s">
        <v>268</v>
      </c>
      <c r="E498" s="321" t="s">
        <v>872</v>
      </c>
      <c r="F498" s="236"/>
      <c r="G498" s="312">
        <f>G500</f>
        <v>259.9</v>
      </c>
      <c r="H498" s="312">
        <f aca="true" t="shared" si="235" ref="H498:X498">H500</f>
        <v>259.9</v>
      </c>
      <c r="I498" s="312">
        <f t="shared" si="235"/>
        <v>0</v>
      </c>
      <c r="J498" s="312">
        <f t="shared" si="235"/>
        <v>295</v>
      </c>
      <c r="K498" s="312">
        <f t="shared" si="235"/>
        <v>295</v>
      </c>
      <c r="L498" s="312">
        <f t="shared" si="235"/>
        <v>0</v>
      </c>
      <c r="M498" s="312">
        <f t="shared" si="235"/>
        <v>245</v>
      </c>
      <c r="N498" s="312">
        <f t="shared" si="235"/>
        <v>245</v>
      </c>
      <c r="O498" s="312">
        <f t="shared" si="235"/>
        <v>0</v>
      </c>
      <c r="P498" s="312"/>
      <c r="Q498" s="312"/>
      <c r="R498" s="312"/>
      <c r="S498" s="312">
        <f>S500</f>
        <v>250</v>
      </c>
      <c r="T498" s="312">
        <f>T500</f>
        <v>250</v>
      </c>
      <c r="U498" s="312">
        <f>U500</f>
        <v>0</v>
      </c>
      <c r="V498" s="312">
        <f t="shared" si="235"/>
        <v>287.5</v>
      </c>
      <c r="W498" s="312">
        <f t="shared" si="235"/>
        <v>287.5</v>
      </c>
      <c r="X498" s="312">
        <f t="shared" si="235"/>
        <v>0</v>
      </c>
      <c r="Y498" s="231"/>
    </row>
    <row r="499" spans="1:25" s="247" customFormat="1" ht="12.75" customHeight="1">
      <c r="A499" s="221"/>
      <c r="B499" s="222"/>
      <c r="C499" s="222"/>
      <c r="D499" s="222"/>
      <c r="E499" s="240" t="s">
        <v>867</v>
      </c>
      <c r="F499" s="222"/>
      <c r="G499" s="178"/>
      <c r="H499" s="178"/>
      <c r="I499" s="178"/>
      <c r="J499" s="222"/>
      <c r="K499" s="222"/>
      <c r="L499" s="222"/>
      <c r="M499" s="249"/>
      <c r="N499" s="249"/>
      <c r="O499" s="249"/>
      <c r="P499" s="249"/>
      <c r="Q499" s="249"/>
      <c r="R499" s="249"/>
      <c r="S499" s="249"/>
      <c r="T499" s="249"/>
      <c r="U499" s="249"/>
      <c r="V499" s="249"/>
      <c r="W499" s="249"/>
      <c r="X499" s="249"/>
      <c r="Y499" s="220"/>
    </row>
    <row r="500" spans="1:25" s="247" customFormat="1" ht="12.75" customHeight="1">
      <c r="A500" s="215">
        <v>2832</v>
      </c>
      <c r="B500" s="107" t="s">
        <v>375</v>
      </c>
      <c r="C500" s="107">
        <v>3</v>
      </c>
      <c r="D500" s="107">
        <v>2</v>
      </c>
      <c r="E500" s="240" t="s">
        <v>873</v>
      </c>
      <c r="F500" s="222"/>
      <c r="G500" s="178">
        <f aca="true" t="shared" si="236" ref="G500:O500">G501</f>
        <v>259.9</v>
      </c>
      <c r="H500" s="178">
        <f t="shared" si="236"/>
        <v>259.9</v>
      </c>
      <c r="I500" s="178">
        <f t="shared" si="236"/>
        <v>0</v>
      </c>
      <c r="J500" s="178">
        <f t="shared" si="236"/>
        <v>295</v>
      </c>
      <c r="K500" s="178">
        <f t="shared" si="236"/>
        <v>295</v>
      </c>
      <c r="L500" s="178">
        <f t="shared" si="236"/>
        <v>0</v>
      </c>
      <c r="M500" s="178">
        <f t="shared" si="236"/>
        <v>245</v>
      </c>
      <c r="N500" s="178">
        <f t="shared" si="236"/>
        <v>245</v>
      </c>
      <c r="O500" s="178">
        <f t="shared" si="236"/>
        <v>0</v>
      </c>
      <c r="P500" s="179"/>
      <c r="Q500" s="179"/>
      <c r="R500" s="179"/>
      <c r="S500" s="178">
        <f>S501</f>
        <v>250</v>
      </c>
      <c r="T500" s="178">
        <f>T501</f>
        <v>250</v>
      </c>
      <c r="U500" s="178">
        <f>U501</f>
        <v>0</v>
      </c>
      <c r="V500" s="182">
        <f>W500+X500</f>
        <v>287.5</v>
      </c>
      <c r="W500" s="182">
        <f>W501</f>
        <v>287.5</v>
      </c>
      <c r="X500" s="182">
        <v>0</v>
      </c>
      <c r="Y500" s="220"/>
    </row>
    <row r="501" spans="1:25" s="247" customFormat="1" ht="12.75" customHeight="1">
      <c r="A501" s="292"/>
      <c r="B501" s="170"/>
      <c r="C501" s="170"/>
      <c r="D501" s="89"/>
      <c r="E501" s="293" t="s">
        <v>35</v>
      </c>
      <c r="F501" s="222">
        <v>4234</v>
      </c>
      <c r="G501" s="178">
        <f>H501+I501</f>
        <v>259.9</v>
      </c>
      <c r="H501" s="178">
        <v>259.9</v>
      </c>
      <c r="I501" s="178">
        <v>0</v>
      </c>
      <c r="J501" s="178">
        <f>K501+L501</f>
        <v>295</v>
      </c>
      <c r="K501" s="178">
        <v>295</v>
      </c>
      <c r="L501" s="178">
        <v>0</v>
      </c>
      <c r="M501" s="182">
        <f>N501+O501</f>
        <v>245</v>
      </c>
      <c r="N501" s="182">
        <f>'[3]բյուջե 2023-ծախս'!$T$22/1000</f>
        <v>245</v>
      </c>
      <c r="O501" s="182">
        <v>0</v>
      </c>
      <c r="P501" s="179"/>
      <c r="Q501" s="179"/>
      <c r="R501" s="179"/>
      <c r="S501" s="182">
        <f>T501+U501</f>
        <v>250</v>
      </c>
      <c r="T501" s="182">
        <v>250</v>
      </c>
      <c r="U501" s="182">
        <v>0</v>
      </c>
      <c r="V501" s="182">
        <f>W501+X501</f>
        <v>287.5</v>
      </c>
      <c r="W501" s="182">
        <f>T501+T501*0.15</f>
        <v>287.5</v>
      </c>
      <c r="X501" s="182">
        <v>0</v>
      </c>
      <c r="Y501" s="220"/>
    </row>
    <row r="502" spans="1:25" s="296" customFormat="1" ht="28.5" customHeight="1">
      <c r="A502" s="322" t="s">
        <v>394</v>
      </c>
      <c r="B502" s="323" t="s">
        <v>375</v>
      </c>
      <c r="C502" s="323" t="s">
        <v>311</v>
      </c>
      <c r="D502" s="90" t="s">
        <v>268</v>
      </c>
      <c r="E502" s="294" t="s">
        <v>395</v>
      </c>
      <c r="F502" s="90"/>
      <c r="G502" s="90">
        <f>G504+G508+G510</f>
        <v>100</v>
      </c>
      <c r="H502" s="90">
        <f>H504+H508+H510</f>
        <v>100</v>
      </c>
      <c r="I502" s="90">
        <f>I504+I508+I510</f>
        <v>0</v>
      </c>
      <c r="J502" s="90">
        <f aca="true" t="shared" si="237" ref="J502:X502">J504+J508+J510</f>
        <v>1800</v>
      </c>
      <c r="K502" s="90">
        <f t="shared" si="237"/>
        <v>1800</v>
      </c>
      <c r="L502" s="90">
        <f t="shared" si="237"/>
        <v>0</v>
      </c>
      <c r="M502" s="90">
        <f t="shared" si="237"/>
        <v>300</v>
      </c>
      <c r="N502" s="90">
        <f t="shared" si="237"/>
        <v>300</v>
      </c>
      <c r="O502" s="90">
        <f t="shared" si="237"/>
        <v>0</v>
      </c>
      <c r="P502" s="90"/>
      <c r="Q502" s="90"/>
      <c r="R502" s="90"/>
      <c r="S502" s="90">
        <f>S504+S508+S510</f>
        <v>300</v>
      </c>
      <c r="T502" s="90">
        <f>T504+T508+T510</f>
        <v>300</v>
      </c>
      <c r="U502" s="90">
        <f>U504+U508+U510</f>
        <v>0</v>
      </c>
      <c r="V502" s="90">
        <f t="shared" si="237"/>
        <v>304.5</v>
      </c>
      <c r="W502" s="90">
        <f t="shared" si="237"/>
        <v>304.5</v>
      </c>
      <c r="X502" s="90">
        <f t="shared" si="237"/>
        <v>0</v>
      </c>
      <c r="Y502" s="295"/>
    </row>
    <row r="503" spans="1:25" s="247" customFormat="1" ht="12.75" customHeight="1">
      <c r="A503" s="292"/>
      <c r="B503" s="170"/>
      <c r="C503" s="170"/>
      <c r="D503" s="89"/>
      <c r="E503" s="293" t="s">
        <v>273</v>
      </c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220"/>
    </row>
    <row r="504" spans="1:25" s="319" customFormat="1" ht="12.75" customHeight="1">
      <c r="A504" s="235" t="s">
        <v>396</v>
      </c>
      <c r="B504" s="236" t="s">
        <v>375</v>
      </c>
      <c r="C504" s="236" t="s">
        <v>311</v>
      </c>
      <c r="D504" s="236" t="s">
        <v>271</v>
      </c>
      <c r="E504" s="309" t="s">
        <v>397</v>
      </c>
      <c r="F504" s="310"/>
      <c r="G504" s="310">
        <f>G506</f>
        <v>0</v>
      </c>
      <c r="H504" s="310">
        <f>H506</f>
        <v>0</v>
      </c>
      <c r="I504" s="310">
        <f>I506</f>
        <v>0</v>
      </c>
      <c r="J504" s="310">
        <f aca="true" t="shared" si="238" ref="J504:X504">J506</f>
        <v>1500</v>
      </c>
      <c r="K504" s="310">
        <f t="shared" si="238"/>
        <v>1500</v>
      </c>
      <c r="L504" s="310">
        <f t="shared" si="238"/>
        <v>0</v>
      </c>
      <c r="M504" s="310">
        <f t="shared" si="238"/>
        <v>0</v>
      </c>
      <c r="N504" s="310">
        <f t="shared" si="238"/>
        <v>0</v>
      </c>
      <c r="O504" s="310">
        <f t="shared" si="238"/>
        <v>0</v>
      </c>
      <c r="P504" s="310"/>
      <c r="Q504" s="310"/>
      <c r="R504" s="310"/>
      <c r="S504" s="310">
        <f>S506</f>
        <v>0</v>
      </c>
      <c r="T504" s="310">
        <f>T506</f>
        <v>0</v>
      </c>
      <c r="U504" s="310">
        <f>U506</f>
        <v>0</v>
      </c>
      <c r="V504" s="310">
        <f t="shared" si="238"/>
        <v>0</v>
      </c>
      <c r="W504" s="310">
        <f t="shared" si="238"/>
        <v>0</v>
      </c>
      <c r="X504" s="310">
        <f t="shared" si="238"/>
        <v>0</v>
      </c>
      <c r="Y504" s="231"/>
    </row>
    <row r="505" spans="1:25" s="247" customFormat="1" ht="12.75" customHeight="1">
      <c r="A505" s="292"/>
      <c r="B505" s="170"/>
      <c r="C505" s="170"/>
      <c r="D505" s="89"/>
      <c r="E505" s="293" t="s">
        <v>77</v>
      </c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220"/>
    </row>
    <row r="506" spans="1:25" s="219" customFormat="1" ht="18" customHeight="1">
      <c r="A506" s="299"/>
      <c r="B506" s="268"/>
      <c r="C506" s="268"/>
      <c r="D506" s="300"/>
      <c r="E506" s="294" t="s">
        <v>855</v>
      </c>
      <c r="F506" s="90"/>
      <c r="G506" s="90">
        <f aca="true" t="shared" si="239" ref="G506:X506">G507</f>
        <v>0</v>
      </c>
      <c r="H506" s="90">
        <f t="shared" si="239"/>
        <v>0</v>
      </c>
      <c r="I506" s="90">
        <f t="shared" si="239"/>
        <v>0</v>
      </c>
      <c r="J506" s="90">
        <f t="shared" si="239"/>
        <v>1500</v>
      </c>
      <c r="K506" s="90">
        <f t="shared" si="239"/>
        <v>1500</v>
      </c>
      <c r="L506" s="90">
        <f t="shared" si="239"/>
        <v>0</v>
      </c>
      <c r="M506" s="90">
        <f t="shared" si="239"/>
        <v>0</v>
      </c>
      <c r="N506" s="90">
        <f t="shared" si="239"/>
        <v>0</v>
      </c>
      <c r="O506" s="90">
        <f t="shared" si="239"/>
        <v>0</v>
      </c>
      <c r="P506" s="90"/>
      <c r="Q506" s="90"/>
      <c r="R506" s="90"/>
      <c r="S506" s="90">
        <f t="shared" si="239"/>
        <v>0</v>
      </c>
      <c r="T506" s="90">
        <f t="shared" si="239"/>
        <v>0</v>
      </c>
      <c r="U506" s="90">
        <f t="shared" si="239"/>
        <v>0</v>
      </c>
      <c r="V506" s="90">
        <f t="shared" si="239"/>
        <v>0</v>
      </c>
      <c r="W506" s="90">
        <f t="shared" si="239"/>
        <v>0</v>
      </c>
      <c r="X506" s="90">
        <f t="shared" si="239"/>
        <v>0</v>
      </c>
      <c r="Y506" s="217"/>
    </row>
    <row r="507" spans="1:25" s="247" customFormat="1" ht="12.75" customHeight="1">
      <c r="A507" s="292"/>
      <c r="B507" s="170"/>
      <c r="C507" s="170"/>
      <c r="D507" s="89"/>
      <c r="E507" s="293" t="s">
        <v>13</v>
      </c>
      <c r="F507" s="222">
        <v>4229</v>
      </c>
      <c r="G507" s="178">
        <f>H507+I507</f>
        <v>0</v>
      </c>
      <c r="H507" s="178">
        <v>0</v>
      </c>
      <c r="I507" s="178">
        <v>0</v>
      </c>
      <c r="J507" s="178">
        <f>K507+L507</f>
        <v>1500</v>
      </c>
      <c r="K507" s="178">
        <v>1500</v>
      </c>
      <c r="L507" s="178">
        <v>0</v>
      </c>
      <c r="M507" s="182">
        <f>N507+O507</f>
        <v>0</v>
      </c>
      <c r="N507" s="182">
        <v>0</v>
      </c>
      <c r="O507" s="182">
        <v>0</v>
      </c>
      <c r="P507" s="179"/>
      <c r="Q507" s="179"/>
      <c r="R507" s="179"/>
      <c r="S507" s="182">
        <f>T507+U507</f>
        <v>0</v>
      </c>
      <c r="T507" s="182">
        <v>0</v>
      </c>
      <c r="U507" s="182">
        <v>0</v>
      </c>
      <c r="V507" s="182">
        <f>W507+X507</f>
        <v>0</v>
      </c>
      <c r="W507" s="182">
        <v>0</v>
      </c>
      <c r="X507" s="182">
        <v>0</v>
      </c>
      <c r="Y507" s="220"/>
    </row>
    <row r="508" spans="1:25" s="319" customFormat="1" ht="24" customHeight="1">
      <c r="A508" s="317">
        <v>2842</v>
      </c>
      <c r="B508" s="236" t="s">
        <v>375</v>
      </c>
      <c r="C508" s="236" t="s">
        <v>311</v>
      </c>
      <c r="D508" s="236">
        <v>2</v>
      </c>
      <c r="E508" s="234" t="s">
        <v>871</v>
      </c>
      <c r="F508" s="236"/>
      <c r="G508" s="312">
        <f aca="true" t="shared" si="240" ref="G508:X508">G509</f>
        <v>100</v>
      </c>
      <c r="H508" s="312">
        <f t="shared" si="240"/>
        <v>100</v>
      </c>
      <c r="I508" s="312">
        <f t="shared" si="240"/>
        <v>0</v>
      </c>
      <c r="J508" s="312">
        <f t="shared" si="240"/>
        <v>300</v>
      </c>
      <c r="K508" s="312">
        <f t="shared" si="240"/>
        <v>300</v>
      </c>
      <c r="L508" s="312">
        <f t="shared" si="240"/>
        <v>0</v>
      </c>
      <c r="M508" s="312">
        <f t="shared" si="240"/>
        <v>300</v>
      </c>
      <c r="N508" s="312">
        <f t="shared" si="240"/>
        <v>300</v>
      </c>
      <c r="O508" s="312">
        <f t="shared" si="240"/>
        <v>0</v>
      </c>
      <c r="P508" s="312"/>
      <c r="Q508" s="312"/>
      <c r="R508" s="312"/>
      <c r="S508" s="312">
        <f t="shared" si="240"/>
        <v>300</v>
      </c>
      <c r="T508" s="312">
        <f t="shared" si="240"/>
        <v>300</v>
      </c>
      <c r="U508" s="312">
        <f t="shared" si="240"/>
        <v>0</v>
      </c>
      <c r="V508" s="312">
        <f t="shared" si="240"/>
        <v>304.5</v>
      </c>
      <c r="W508" s="312">
        <f t="shared" si="240"/>
        <v>304.5</v>
      </c>
      <c r="X508" s="312">
        <f t="shared" si="240"/>
        <v>0</v>
      </c>
      <c r="Y508" s="231"/>
    </row>
    <row r="509" spans="1:25" s="247" customFormat="1" ht="23.25" customHeight="1">
      <c r="A509" s="292"/>
      <c r="B509" s="170"/>
      <c r="C509" s="170"/>
      <c r="D509" s="89"/>
      <c r="E509" s="293" t="s">
        <v>569</v>
      </c>
      <c r="F509" s="222">
        <v>4819</v>
      </c>
      <c r="G509" s="178">
        <f>H509+I509</f>
        <v>100</v>
      </c>
      <c r="H509" s="178">
        <v>100</v>
      </c>
      <c r="I509" s="178">
        <v>0</v>
      </c>
      <c r="J509" s="178">
        <f>K509+L509</f>
        <v>300</v>
      </c>
      <c r="K509" s="178">
        <v>300</v>
      </c>
      <c r="L509" s="178">
        <v>0</v>
      </c>
      <c r="M509" s="182">
        <f>N509+O509</f>
        <v>300</v>
      </c>
      <c r="N509" s="182">
        <f>'[3]բյուջե 2023-ծախս'!$W$43/1000</f>
        <v>300</v>
      </c>
      <c r="O509" s="182">
        <v>0</v>
      </c>
      <c r="P509" s="179"/>
      <c r="Q509" s="179"/>
      <c r="R509" s="179"/>
      <c r="S509" s="182">
        <f>T509+U509</f>
        <v>300</v>
      </c>
      <c r="T509" s="182">
        <f>4!M124</f>
        <v>300</v>
      </c>
      <c r="U509" s="182">
        <v>0</v>
      </c>
      <c r="V509" s="182">
        <f>W509+X509</f>
        <v>304.5</v>
      </c>
      <c r="W509" s="182">
        <f>T509+T509*0.015</f>
        <v>304.5</v>
      </c>
      <c r="X509" s="182">
        <v>0</v>
      </c>
      <c r="Y509" s="220"/>
    </row>
    <row r="510" spans="1:25" s="319" customFormat="1" ht="12.75" customHeight="1">
      <c r="A510" s="235" t="s">
        <v>398</v>
      </c>
      <c r="B510" s="236" t="s">
        <v>375</v>
      </c>
      <c r="C510" s="236" t="s">
        <v>311</v>
      </c>
      <c r="D510" s="236" t="s">
        <v>277</v>
      </c>
      <c r="E510" s="309" t="s">
        <v>399</v>
      </c>
      <c r="F510" s="310"/>
      <c r="G510" s="310">
        <f>G512</f>
        <v>0</v>
      </c>
      <c r="H510" s="310">
        <f>H512</f>
        <v>0</v>
      </c>
      <c r="I510" s="310">
        <f>I512</f>
        <v>0</v>
      </c>
      <c r="J510" s="310">
        <f aca="true" t="shared" si="241" ref="J510:X510">J512</f>
        <v>0</v>
      </c>
      <c r="K510" s="310">
        <f t="shared" si="241"/>
        <v>0</v>
      </c>
      <c r="L510" s="310">
        <f t="shared" si="241"/>
        <v>0</v>
      </c>
      <c r="M510" s="310">
        <f t="shared" si="241"/>
        <v>0</v>
      </c>
      <c r="N510" s="310">
        <f t="shared" si="241"/>
        <v>0</v>
      </c>
      <c r="O510" s="310">
        <f t="shared" si="241"/>
        <v>0</v>
      </c>
      <c r="P510" s="310"/>
      <c r="Q510" s="310"/>
      <c r="R510" s="310"/>
      <c r="S510" s="310">
        <f>S512</f>
        <v>0</v>
      </c>
      <c r="T510" s="310">
        <f>T512</f>
        <v>0</v>
      </c>
      <c r="U510" s="310">
        <f>U512</f>
        <v>0</v>
      </c>
      <c r="V510" s="310">
        <f t="shared" si="241"/>
        <v>0</v>
      </c>
      <c r="W510" s="310">
        <f t="shared" si="241"/>
        <v>0</v>
      </c>
      <c r="X510" s="310">
        <f t="shared" si="241"/>
        <v>0</v>
      </c>
      <c r="Y510" s="231"/>
    </row>
    <row r="511" spans="1:25" s="247" customFormat="1" ht="12.75" customHeight="1">
      <c r="A511" s="292"/>
      <c r="B511" s="170"/>
      <c r="C511" s="170"/>
      <c r="D511" s="89"/>
      <c r="E511" s="293" t="s">
        <v>77</v>
      </c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220"/>
    </row>
    <row r="512" spans="1:25" s="219" customFormat="1" ht="18" customHeight="1">
      <c r="A512" s="299"/>
      <c r="B512" s="268"/>
      <c r="C512" s="268"/>
      <c r="D512" s="300"/>
      <c r="E512" s="294" t="s">
        <v>856</v>
      </c>
      <c r="F512" s="90"/>
      <c r="G512" s="90">
        <f aca="true" t="shared" si="242" ref="G512:X512">G513</f>
        <v>0</v>
      </c>
      <c r="H512" s="90">
        <f t="shared" si="242"/>
        <v>0</v>
      </c>
      <c r="I512" s="90">
        <f t="shared" si="242"/>
        <v>0</v>
      </c>
      <c r="J512" s="90">
        <f t="shared" si="242"/>
        <v>0</v>
      </c>
      <c r="K512" s="90">
        <f t="shared" si="242"/>
        <v>0</v>
      </c>
      <c r="L512" s="90">
        <f t="shared" si="242"/>
        <v>0</v>
      </c>
      <c r="M512" s="90">
        <f t="shared" si="242"/>
        <v>0</v>
      </c>
      <c r="N512" s="90">
        <f t="shared" si="242"/>
        <v>0</v>
      </c>
      <c r="O512" s="90">
        <f t="shared" si="242"/>
        <v>0</v>
      </c>
      <c r="P512" s="90"/>
      <c r="Q512" s="90"/>
      <c r="R512" s="90"/>
      <c r="S512" s="90">
        <f t="shared" si="242"/>
        <v>0</v>
      </c>
      <c r="T512" s="90">
        <f t="shared" si="242"/>
        <v>0</v>
      </c>
      <c r="U512" s="90">
        <f t="shared" si="242"/>
        <v>0</v>
      </c>
      <c r="V512" s="90">
        <f t="shared" si="242"/>
        <v>0</v>
      </c>
      <c r="W512" s="90">
        <f t="shared" si="242"/>
        <v>0</v>
      </c>
      <c r="X512" s="90">
        <f t="shared" si="242"/>
        <v>0</v>
      </c>
      <c r="Y512" s="217"/>
    </row>
    <row r="513" spans="1:25" s="247" customFormat="1" ht="21.75" customHeight="1">
      <c r="A513" s="292"/>
      <c r="B513" s="170"/>
      <c r="C513" s="170"/>
      <c r="D513" s="89"/>
      <c r="E513" s="293" t="s">
        <v>569</v>
      </c>
      <c r="F513" s="222" t="s">
        <v>570</v>
      </c>
      <c r="G513" s="178">
        <f>H513+I513</f>
        <v>0</v>
      </c>
      <c r="H513" s="178">
        <v>0</v>
      </c>
      <c r="I513" s="178">
        <v>0</v>
      </c>
      <c r="J513" s="178">
        <f>K513+L513</f>
        <v>0</v>
      </c>
      <c r="K513" s="178">
        <v>0</v>
      </c>
      <c r="L513" s="178">
        <v>0</v>
      </c>
      <c r="M513" s="182">
        <f>N513+O513</f>
        <v>0</v>
      </c>
      <c r="N513" s="182">
        <v>0</v>
      </c>
      <c r="O513" s="182">
        <v>0</v>
      </c>
      <c r="P513" s="179"/>
      <c r="Q513" s="179"/>
      <c r="R513" s="179"/>
      <c r="S513" s="182">
        <f>T513+U513</f>
        <v>0</v>
      </c>
      <c r="T513" s="182">
        <v>0</v>
      </c>
      <c r="U513" s="182">
        <v>0</v>
      </c>
      <c r="V513" s="182">
        <f>W513+X513</f>
        <v>0</v>
      </c>
      <c r="W513" s="182">
        <v>0</v>
      </c>
      <c r="X513" s="182">
        <v>0</v>
      </c>
      <c r="Y513" s="220"/>
    </row>
    <row r="514" spans="1:25" s="319" customFormat="1" ht="21.75" customHeight="1">
      <c r="A514" s="235">
        <v>2860</v>
      </c>
      <c r="B514" s="236" t="s">
        <v>375</v>
      </c>
      <c r="C514" s="236">
        <v>6</v>
      </c>
      <c r="D514" s="236">
        <v>0</v>
      </c>
      <c r="E514" s="227" t="s">
        <v>31</v>
      </c>
      <c r="F514" s="236"/>
      <c r="G514" s="312">
        <f aca="true" t="shared" si="243" ref="G514:X514">G515</f>
        <v>25052.399999999998</v>
      </c>
      <c r="H514" s="312">
        <f t="shared" si="243"/>
        <v>25052.399999999998</v>
      </c>
      <c r="I514" s="312">
        <f t="shared" si="243"/>
        <v>0</v>
      </c>
      <c r="J514" s="312">
        <f t="shared" si="243"/>
        <v>34622.6</v>
      </c>
      <c r="K514" s="312">
        <f t="shared" si="243"/>
        <v>33622.6</v>
      </c>
      <c r="L514" s="312">
        <f t="shared" si="243"/>
        <v>1000</v>
      </c>
      <c r="M514" s="312">
        <f t="shared" si="243"/>
        <v>38251.80653432199</v>
      </c>
      <c r="N514" s="312">
        <f t="shared" si="243"/>
        <v>38251.80653432199</v>
      </c>
      <c r="O514" s="312">
        <f t="shared" si="243"/>
        <v>0</v>
      </c>
      <c r="P514" s="312"/>
      <c r="Q514" s="312"/>
      <c r="R514" s="312"/>
      <c r="S514" s="312">
        <f t="shared" si="243"/>
        <v>38634.324599665204</v>
      </c>
      <c r="T514" s="312">
        <f t="shared" si="243"/>
        <v>38634.324599665204</v>
      </c>
      <c r="U514" s="312">
        <f t="shared" si="243"/>
        <v>0</v>
      </c>
      <c r="V514" s="312">
        <f t="shared" si="243"/>
        <v>39213.839468660175</v>
      </c>
      <c r="W514" s="312">
        <f t="shared" si="243"/>
        <v>39213.839468660175</v>
      </c>
      <c r="X514" s="312">
        <f t="shared" si="243"/>
        <v>0</v>
      </c>
      <c r="Y514" s="231"/>
    </row>
    <row r="515" spans="1:25" s="247" customFormat="1" ht="24.75" customHeight="1">
      <c r="A515" s="221">
        <v>2891</v>
      </c>
      <c r="B515" s="222" t="s">
        <v>375</v>
      </c>
      <c r="C515" s="222">
        <v>6</v>
      </c>
      <c r="D515" s="222">
        <v>1</v>
      </c>
      <c r="E515" s="240" t="s">
        <v>31</v>
      </c>
      <c r="F515" s="222"/>
      <c r="G515" s="178">
        <f aca="true" t="shared" si="244" ref="G515:O515">G516+G517+G518</f>
        <v>25052.399999999998</v>
      </c>
      <c r="H515" s="178">
        <f t="shared" si="244"/>
        <v>25052.399999999998</v>
      </c>
      <c r="I515" s="178">
        <f t="shared" si="244"/>
        <v>0</v>
      </c>
      <c r="J515" s="178">
        <f t="shared" si="244"/>
        <v>34622.6</v>
      </c>
      <c r="K515" s="178">
        <f t="shared" si="244"/>
        <v>33622.6</v>
      </c>
      <c r="L515" s="178">
        <f t="shared" si="244"/>
        <v>1000</v>
      </c>
      <c r="M515" s="178">
        <f t="shared" si="244"/>
        <v>38251.80653432199</v>
      </c>
      <c r="N515" s="178">
        <f t="shared" si="244"/>
        <v>38251.80653432199</v>
      </c>
      <c r="O515" s="178">
        <f t="shared" si="244"/>
        <v>0</v>
      </c>
      <c r="P515" s="179"/>
      <c r="Q515" s="179"/>
      <c r="R515" s="179"/>
      <c r="S515" s="178">
        <f aca="true" t="shared" si="245" ref="S515:X515">S516+S517+S518</f>
        <v>38634.324599665204</v>
      </c>
      <c r="T515" s="178">
        <f t="shared" si="245"/>
        <v>38634.324599665204</v>
      </c>
      <c r="U515" s="178">
        <f t="shared" si="245"/>
        <v>0</v>
      </c>
      <c r="V515" s="178">
        <f t="shared" si="245"/>
        <v>39213.839468660175</v>
      </c>
      <c r="W515" s="178">
        <f t="shared" si="245"/>
        <v>39213.839468660175</v>
      </c>
      <c r="X515" s="178">
        <f t="shared" si="245"/>
        <v>0</v>
      </c>
      <c r="Y515" s="220"/>
    </row>
    <row r="516" spans="1:25" s="247" customFormat="1" ht="21.75" customHeight="1">
      <c r="A516" s="221"/>
      <c r="B516" s="222"/>
      <c r="C516" s="222"/>
      <c r="D516" s="222"/>
      <c r="E516" s="293" t="s">
        <v>529</v>
      </c>
      <c r="F516" s="222" t="s">
        <v>530</v>
      </c>
      <c r="G516" s="178">
        <f>H516+I516</f>
        <v>1657.8</v>
      </c>
      <c r="H516" s="178">
        <v>1657.8</v>
      </c>
      <c r="I516" s="178">
        <v>0</v>
      </c>
      <c r="J516" s="178">
        <f>K516+L516</f>
        <v>2494.7</v>
      </c>
      <c r="K516" s="178">
        <v>2494.7</v>
      </c>
      <c r="L516" s="178">
        <v>0</v>
      </c>
      <c r="M516" s="182">
        <f>N516+O516</f>
        <v>1966.2954230769233</v>
      </c>
      <c r="N516" s="182">
        <f>'[3]բյուջե 2023-ծախս'!$AG$51/1000</f>
        <v>1966.2954230769233</v>
      </c>
      <c r="O516" s="182">
        <v>0</v>
      </c>
      <c r="P516" s="179"/>
      <c r="Q516" s="179"/>
      <c r="R516" s="179"/>
      <c r="S516" s="182">
        <f>T516+U516</f>
        <v>1985.9583773076924</v>
      </c>
      <c r="T516" s="182">
        <f>N516*0.01+N516</f>
        <v>1985.9583773076924</v>
      </c>
      <c r="U516" s="182">
        <v>0</v>
      </c>
      <c r="V516" s="182">
        <f>W516+X516</f>
        <v>2015.7477529673079</v>
      </c>
      <c r="W516" s="182">
        <f>T516+T516*0.015</f>
        <v>2015.7477529673079</v>
      </c>
      <c r="X516" s="182">
        <v>0</v>
      </c>
      <c r="Y516" s="220"/>
    </row>
    <row r="517" spans="1:25" s="247" customFormat="1" ht="21.75" customHeight="1">
      <c r="A517" s="292"/>
      <c r="B517" s="170"/>
      <c r="C517" s="170"/>
      <c r="D517" s="89"/>
      <c r="E517" s="302" t="s">
        <v>541</v>
      </c>
      <c r="F517" s="107" t="s">
        <v>542</v>
      </c>
      <c r="G517" s="178">
        <f>H517+I517</f>
        <v>23394.6</v>
      </c>
      <c r="H517" s="178">
        <v>23394.6</v>
      </c>
      <c r="I517" s="178">
        <v>0</v>
      </c>
      <c r="J517" s="178">
        <f>K517+L517</f>
        <v>31127.9</v>
      </c>
      <c r="K517" s="178">
        <v>31127.9</v>
      </c>
      <c r="L517" s="178">
        <v>0</v>
      </c>
      <c r="M517" s="182">
        <f>N517+O517</f>
        <v>36285.51111124507</v>
      </c>
      <c r="N517" s="182">
        <f>'[3]բյուջե 2023-ծախս'!$AG$52/1000</f>
        <v>36285.51111124507</v>
      </c>
      <c r="O517" s="182">
        <v>0</v>
      </c>
      <c r="P517" s="179"/>
      <c r="Q517" s="179"/>
      <c r="R517" s="179"/>
      <c r="S517" s="182">
        <f>T517+U517</f>
        <v>36648.36622235751</v>
      </c>
      <c r="T517" s="182">
        <f>4!S127-8!T516</f>
        <v>36648.36622235751</v>
      </c>
      <c r="U517" s="182">
        <v>0</v>
      </c>
      <c r="V517" s="182">
        <f>W517+X517</f>
        <v>37198.09171569287</v>
      </c>
      <c r="W517" s="182">
        <f>T517+T517*0.015</f>
        <v>37198.09171569287</v>
      </c>
      <c r="X517" s="182">
        <v>0</v>
      </c>
      <c r="Y517" s="220"/>
    </row>
    <row r="518" spans="1:25" s="247" customFormat="1" ht="21.75" customHeight="1">
      <c r="A518" s="292"/>
      <c r="B518" s="170"/>
      <c r="C518" s="170"/>
      <c r="D518" s="89"/>
      <c r="E518" s="307" t="s">
        <v>38</v>
      </c>
      <c r="F518" s="107">
        <v>5132</v>
      </c>
      <c r="G518" s="178">
        <f>H518+I518</f>
        <v>0</v>
      </c>
      <c r="H518" s="178">
        <v>0</v>
      </c>
      <c r="I518" s="178">
        <v>0</v>
      </c>
      <c r="J518" s="328">
        <f>K518+L518</f>
        <v>1000</v>
      </c>
      <c r="K518" s="328">
        <v>0</v>
      </c>
      <c r="L518" s="328">
        <v>1000</v>
      </c>
      <c r="M518" s="182">
        <f>N518+O518</f>
        <v>0</v>
      </c>
      <c r="N518" s="182">
        <v>0</v>
      </c>
      <c r="O518" s="182">
        <v>0</v>
      </c>
      <c r="P518" s="179"/>
      <c r="Q518" s="179"/>
      <c r="R518" s="179"/>
      <c r="S518" s="182">
        <f>T518+U518</f>
        <v>0</v>
      </c>
      <c r="T518" s="182">
        <v>0</v>
      </c>
      <c r="U518" s="182">
        <v>0</v>
      </c>
      <c r="V518" s="182">
        <f>W518+X518</f>
        <v>0</v>
      </c>
      <c r="W518" s="182">
        <v>0</v>
      </c>
      <c r="X518" s="182">
        <v>0</v>
      </c>
      <c r="Y518" s="220"/>
    </row>
    <row r="519" spans="1:25" s="296" customFormat="1" ht="18" customHeight="1">
      <c r="A519" s="322" t="s">
        <v>400</v>
      </c>
      <c r="B519" s="323" t="s">
        <v>401</v>
      </c>
      <c r="C519" s="323" t="s">
        <v>268</v>
      </c>
      <c r="D519" s="90" t="s">
        <v>268</v>
      </c>
      <c r="E519" s="294" t="s">
        <v>402</v>
      </c>
      <c r="F519" s="90"/>
      <c r="G519" s="90">
        <f>G521+G541+G551+G567</f>
        <v>167798.80000000002</v>
      </c>
      <c r="H519" s="90">
        <f>H521+H541+H551+H567</f>
        <v>138729.80000000002</v>
      </c>
      <c r="I519" s="90">
        <f>I521+I541+I551+I567</f>
        <v>29069</v>
      </c>
      <c r="J519" s="90">
        <f aca="true" t="shared" si="246" ref="J519:X519">J521+J541+J551+J567</f>
        <v>172145.9</v>
      </c>
      <c r="K519" s="90">
        <f t="shared" si="246"/>
        <v>172145.9</v>
      </c>
      <c r="L519" s="90">
        <f t="shared" si="246"/>
        <v>0</v>
      </c>
      <c r="M519" s="90">
        <f t="shared" si="246"/>
        <v>175925.71517721214</v>
      </c>
      <c r="N519" s="90">
        <f t="shared" si="246"/>
        <v>175925.71517721214</v>
      </c>
      <c r="O519" s="90">
        <f t="shared" si="246"/>
        <v>0</v>
      </c>
      <c r="P519" s="90"/>
      <c r="Q519" s="90"/>
      <c r="R519" s="90"/>
      <c r="S519" s="90">
        <f>S521+S541+S551+S567</f>
        <v>179411.92478406744</v>
      </c>
      <c r="T519" s="90">
        <f>T521+T541+T551+T567</f>
        <v>179411.92478406744</v>
      </c>
      <c r="U519" s="90">
        <f>U521+U541+U551+U567</f>
        <v>0</v>
      </c>
      <c r="V519" s="90">
        <f t="shared" si="246"/>
        <v>182914.09832249512</v>
      </c>
      <c r="W519" s="90">
        <f t="shared" si="246"/>
        <v>182914.09832249512</v>
      </c>
      <c r="X519" s="90">
        <f t="shared" si="246"/>
        <v>0</v>
      </c>
      <c r="Y519" s="295"/>
    </row>
    <row r="520" spans="1:25" s="247" customFormat="1" ht="12.75" customHeight="1">
      <c r="A520" s="292"/>
      <c r="B520" s="170"/>
      <c r="C520" s="170"/>
      <c r="D520" s="89"/>
      <c r="E520" s="293" t="s">
        <v>77</v>
      </c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220"/>
    </row>
    <row r="521" spans="1:25" s="219" customFormat="1" ht="23.25" customHeight="1">
      <c r="A521" s="299" t="s">
        <v>403</v>
      </c>
      <c r="B521" s="268" t="s">
        <v>401</v>
      </c>
      <c r="C521" s="268" t="s">
        <v>271</v>
      </c>
      <c r="D521" s="300" t="s">
        <v>268</v>
      </c>
      <c r="E521" s="294" t="s">
        <v>404</v>
      </c>
      <c r="F521" s="90"/>
      <c r="G521" s="90">
        <f>G523</f>
        <v>106053.40000000001</v>
      </c>
      <c r="H521" s="90">
        <f>H523</f>
        <v>76984.40000000001</v>
      </c>
      <c r="I521" s="90">
        <f>I523</f>
        <v>29069</v>
      </c>
      <c r="J521" s="90">
        <f aca="true" t="shared" si="247" ref="J521:X521">J523</f>
        <v>103140.9</v>
      </c>
      <c r="K521" s="90">
        <f t="shared" si="247"/>
        <v>103140.9</v>
      </c>
      <c r="L521" s="90">
        <f t="shared" si="247"/>
        <v>0</v>
      </c>
      <c r="M521" s="90">
        <f t="shared" si="247"/>
        <v>104862.98483833334</v>
      </c>
      <c r="N521" s="90">
        <f t="shared" si="247"/>
        <v>104862.98483833334</v>
      </c>
      <c r="O521" s="90">
        <f t="shared" si="247"/>
        <v>0</v>
      </c>
      <c r="P521" s="90"/>
      <c r="Q521" s="90"/>
      <c r="R521" s="90"/>
      <c r="S521" s="90">
        <f>S523</f>
        <v>105911.61468671668</v>
      </c>
      <c r="T521" s="90">
        <f>T523</f>
        <v>105911.61468671668</v>
      </c>
      <c r="U521" s="90">
        <f>U523</f>
        <v>0</v>
      </c>
      <c r="V521" s="90">
        <f t="shared" si="247"/>
        <v>108098.87874035077</v>
      </c>
      <c r="W521" s="90">
        <f t="shared" si="247"/>
        <v>108098.87874035077</v>
      </c>
      <c r="X521" s="90">
        <f t="shared" si="247"/>
        <v>0</v>
      </c>
      <c r="Y521" s="217"/>
    </row>
    <row r="522" spans="1:25" s="247" customFormat="1" ht="12.75" customHeight="1">
      <c r="A522" s="292"/>
      <c r="B522" s="170"/>
      <c r="C522" s="170"/>
      <c r="D522" s="89"/>
      <c r="E522" s="293" t="s">
        <v>273</v>
      </c>
      <c r="F522" s="89"/>
      <c r="G522" s="89"/>
      <c r="H522" s="89"/>
      <c r="I522" s="89"/>
      <c r="J522" s="89"/>
      <c r="K522" s="89"/>
      <c r="L522" s="89"/>
      <c r="M522" s="249"/>
      <c r="N522" s="249"/>
      <c r="O522" s="249"/>
      <c r="P522" s="249"/>
      <c r="Q522" s="249"/>
      <c r="R522" s="249"/>
      <c r="S522" s="249"/>
      <c r="T522" s="249"/>
      <c r="U522" s="249"/>
      <c r="V522" s="249"/>
      <c r="W522" s="249"/>
      <c r="X522" s="249"/>
      <c r="Y522" s="220"/>
    </row>
    <row r="523" spans="1:25" s="247" customFormat="1" ht="12.75" customHeight="1">
      <c r="A523" s="221" t="s">
        <v>405</v>
      </c>
      <c r="B523" s="222" t="s">
        <v>401</v>
      </c>
      <c r="C523" s="222" t="s">
        <v>271</v>
      </c>
      <c r="D523" s="222" t="s">
        <v>271</v>
      </c>
      <c r="E523" s="293" t="s">
        <v>406</v>
      </c>
      <c r="F523" s="89"/>
      <c r="G523" s="89">
        <f>G525+G529+G535+G539</f>
        <v>106053.40000000001</v>
      </c>
      <c r="H523" s="89">
        <f>H525+H529+H535+H539</f>
        <v>76984.40000000001</v>
      </c>
      <c r="I523" s="89">
        <f>I525+I529+I535+I539</f>
        <v>29069</v>
      </c>
      <c r="J523" s="89">
        <f>K523+L523</f>
        <v>103140.9</v>
      </c>
      <c r="K523" s="89">
        <f>K525</f>
        <v>103140.9</v>
      </c>
      <c r="L523" s="89">
        <f>L525</f>
        <v>0</v>
      </c>
      <c r="M523" s="89">
        <f>M525</f>
        <v>104862.98483833334</v>
      </c>
      <c r="N523" s="89">
        <f>N525</f>
        <v>104862.98483833334</v>
      </c>
      <c r="O523" s="89">
        <f>O525</f>
        <v>0</v>
      </c>
      <c r="P523" s="179"/>
      <c r="Q523" s="179"/>
      <c r="R523" s="179"/>
      <c r="S523" s="89">
        <f aca="true" t="shared" si="248" ref="S523:X523">S525</f>
        <v>105911.61468671668</v>
      </c>
      <c r="T523" s="89">
        <f t="shared" si="248"/>
        <v>105911.61468671668</v>
      </c>
      <c r="U523" s="89">
        <f t="shared" si="248"/>
        <v>0</v>
      </c>
      <c r="V523" s="89">
        <f t="shared" si="248"/>
        <v>108098.87874035077</v>
      </c>
      <c r="W523" s="89">
        <f t="shared" si="248"/>
        <v>108098.87874035077</v>
      </c>
      <c r="X523" s="89">
        <f t="shared" si="248"/>
        <v>0</v>
      </c>
      <c r="Y523" s="220"/>
    </row>
    <row r="524" spans="1:25" s="247" customFormat="1" ht="12.75" customHeight="1">
      <c r="A524" s="292"/>
      <c r="B524" s="170"/>
      <c r="C524" s="170"/>
      <c r="D524" s="89"/>
      <c r="E524" s="293" t="s">
        <v>77</v>
      </c>
      <c r="F524" s="89"/>
      <c r="G524" s="89"/>
      <c r="H524" s="89"/>
      <c r="I524" s="89"/>
      <c r="J524" s="89"/>
      <c r="K524" s="89"/>
      <c r="L524" s="89"/>
      <c r="M524" s="249"/>
      <c r="N524" s="249"/>
      <c r="O524" s="249"/>
      <c r="P524" s="249"/>
      <c r="Q524" s="249"/>
      <c r="R524" s="249"/>
      <c r="S524" s="249"/>
      <c r="T524" s="249"/>
      <c r="U524" s="249"/>
      <c r="V524" s="249"/>
      <c r="W524" s="249"/>
      <c r="X524" s="249"/>
      <c r="Y524" s="220"/>
    </row>
    <row r="525" spans="1:25" s="219" customFormat="1" ht="15" customHeight="1">
      <c r="A525" s="299"/>
      <c r="B525" s="268"/>
      <c r="C525" s="268"/>
      <c r="D525" s="300"/>
      <c r="E525" s="294" t="s">
        <v>857</v>
      </c>
      <c r="F525" s="90"/>
      <c r="G525" s="90">
        <f aca="true" t="shared" si="249" ref="G525:X525">G526+G527+G528</f>
        <v>76984.40000000001</v>
      </c>
      <c r="H525" s="90">
        <f t="shared" si="249"/>
        <v>76984.40000000001</v>
      </c>
      <c r="I525" s="90">
        <f t="shared" si="249"/>
        <v>0</v>
      </c>
      <c r="J525" s="90">
        <f t="shared" si="249"/>
        <v>103140.9</v>
      </c>
      <c r="K525" s="90">
        <f t="shared" si="249"/>
        <v>103140.9</v>
      </c>
      <c r="L525" s="90">
        <f t="shared" si="249"/>
        <v>0</v>
      </c>
      <c r="M525" s="90">
        <f t="shared" si="249"/>
        <v>104862.98483833334</v>
      </c>
      <c r="N525" s="90">
        <f t="shared" si="249"/>
        <v>104862.98483833334</v>
      </c>
      <c r="O525" s="90">
        <f t="shared" si="249"/>
        <v>0</v>
      </c>
      <c r="P525" s="90"/>
      <c r="Q525" s="90"/>
      <c r="R525" s="90"/>
      <c r="S525" s="90">
        <f>S526+S527+S528</f>
        <v>105911.61468671668</v>
      </c>
      <c r="T525" s="90">
        <f>T526+T527+T528</f>
        <v>105911.61468671668</v>
      </c>
      <c r="U525" s="90">
        <f>U526+U527+U528</f>
        <v>0</v>
      </c>
      <c r="V525" s="90">
        <f t="shared" si="249"/>
        <v>108098.87874035077</v>
      </c>
      <c r="W525" s="90">
        <f t="shared" si="249"/>
        <v>108098.87874035077</v>
      </c>
      <c r="X525" s="90">
        <f t="shared" si="249"/>
        <v>0</v>
      </c>
      <c r="Y525" s="217"/>
    </row>
    <row r="526" spans="1:25" s="247" customFormat="1" ht="21.75" customHeight="1">
      <c r="A526" s="292"/>
      <c r="B526" s="170"/>
      <c r="C526" s="170"/>
      <c r="D526" s="89"/>
      <c r="E526" s="302" t="s">
        <v>541</v>
      </c>
      <c r="F526" s="107" t="s">
        <v>542</v>
      </c>
      <c r="G526" s="178">
        <f>H526+I526</f>
        <v>65396.3</v>
      </c>
      <c r="H526" s="178">
        <v>65396.3</v>
      </c>
      <c r="I526" s="178">
        <v>0</v>
      </c>
      <c r="J526" s="178">
        <f>K526+L526</f>
        <v>89244.4</v>
      </c>
      <c r="K526" s="178">
        <v>89244.4</v>
      </c>
      <c r="L526" s="178">
        <v>0</v>
      </c>
      <c r="M526" s="182">
        <f>N526+O526</f>
        <v>91108.98483833334</v>
      </c>
      <c r="N526" s="182">
        <f>('[3]բյուջե 2023-ծախս'!$AC$52+'[3]բյուջե 2023-ծախս'!$AD$52)/1000</f>
        <v>91108.98483833334</v>
      </c>
      <c r="O526" s="182">
        <v>0</v>
      </c>
      <c r="P526" s="179"/>
      <c r="Q526" s="179"/>
      <c r="R526" s="179"/>
      <c r="S526" s="182">
        <f>T526+U526</f>
        <v>93268.71468671669</v>
      </c>
      <c r="T526" s="182">
        <f>4!S132-8!T528</f>
        <v>93268.71468671669</v>
      </c>
      <c r="U526" s="182">
        <v>0</v>
      </c>
      <c r="V526" s="182">
        <f>W526+X526</f>
        <v>94667.74540701744</v>
      </c>
      <c r="W526" s="182">
        <f>T526+T526*0.015</f>
        <v>94667.74540701744</v>
      </c>
      <c r="X526" s="182">
        <v>0</v>
      </c>
      <c r="Y526" s="220"/>
    </row>
    <row r="527" spans="1:25" s="247" customFormat="1" ht="12.75" customHeight="1">
      <c r="A527" s="292"/>
      <c r="B527" s="170"/>
      <c r="C527" s="170"/>
      <c r="D527" s="89"/>
      <c r="E527" s="293" t="s">
        <v>515</v>
      </c>
      <c r="F527" s="222" t="s">
        <v>516</v>
      </c>
      <c r="G527" s="178">
        <f>H527+I527</f>
        <v>0</v>
      </c>
      <c r="H527" s="178">
        <v>0</v>
      </c>
      <c r="I527" s="178">
        <v>0</v>
      </c>
      <c r="J527" s="178">
        <f>K527+L527</f>
        <v>0</v>
      </c>
      <c r="K527" s="178">
        <v>0</v>
      </c>
      <c r="L527" s="178">
        <v>0</v>
      </c>
      <c r="M527" s="182">
        <f>N527+O527</f>
        <v>0</v>
      </c>
      <c r="N527" s="182">
        <v>0</v>
      </c>
      <c r="O527" s="182">
        <v>0</v>
      </c>
      <c r="P527" s="179"/>
      <c r="Q527" s="179"/>
      <c r="R527" s="179"/>
      <c r="S527" s="182">
        <f>T527+U527</f>
        <v>0</v>
      </c>
      <c r="T527" s="182">
        <v>0</v>
      </c>
      <c r="U527" s="182">
        <v>0</v>
      </c>
      <c r="V527" s="182">
        <f>W527+X527</f>
        <v>0</v>
      </c>
      <c r="W527" s="182">
        <v>0</v>
      </c>
      <c r="X527" s="182">
        <v>0</v>
      </c>
      <c r="Y527" s="220"/>
    </row>
    <row r="528" spans="1:25" s="247" customFormat="1" ht="21.75" customHeight="1">
      <c r="A528" s="292"/>
      <c r="B528" s="170"/>
      <c r="C528" s="170"/>
      <c r="D528" s="89"/>
      <c r="E528" s="293" t="s">
        <v>529</v>
      </c>
      <c r="F528" s="222" t="s">
        <v>530</v>
      </c>
      <c r="G528" s="178">
        <f>H528+I528</f>
        <v>11588.1</v>
      </c>
      <c r="H528" s="178">
        <v>11588.1</v>
      </c>
      <c r="I528" s="178">
        <v>0</v>
      </c>
      <c r="J528" s="178">
        <f>K528+L528</f>
        <v>13896.5</v>
      </c>
      <c r="K528" s="178">
        <v>13896.5</v>
      </c>
      <c r="L528" s="178">
        <v>0</v>
      </c>
      <c r="M528" s="182">
        <f>N528+O528</f>
        <v>13754</v>
      </c>
      <c r="N528" s="182">
        <f>('[3]բյուջե 2023-ծախս'!$AC$51+'[3]բյուջե 2023-ծախս'!$AD$51)/1000</f>
        <v>13754</v>
      </c>
      <c r="O528" s="182">
        <v>0</v>
      </c>
      <c r="P528" s="179"/>
      <c r="Q528" s="179"/>
      <c r="R528" s="179"/>
      <c r="S528" s="182">
        <f>T528+U528</f>
        <v>12642.9</v>
      </c>
      <c r="T528" s="182">
        <f>2!Q87</f>
        <v>12642.9</v>
      </c>
      <c r="U528" s="182">
        <v>0</v>
      </c>
      <c r="V528" s="182">
        <f>W528+X528</f>
        <v>13431.133333333333</v>
      </c>
      <c r="W528" s="182">
        <f>2!T87</f>
        <v>13431.133333333333</v>
      </c>
      <c r="X528" s="182">
        <v>0</v>
      </c>
      <c r="Y528" s="220"/>
    </row>
    <row r="529" spans="1:25" s="219" customFormat="1" ht="35.25" customHeight="1">
      <c r="A529" s="299"/>
      <c r="B529" s="268"/>
      <c r="C529" s="268"/>
      <c r="D529" s="300"/>
      <c r="E529" s="294" t="s">
        <v>858</v>
      </c>
      <c r="F529" s="90"/>
      <c r="G529" s="90">
        <f aca="true" t="shared" si="250" ref="G529:X529">SUM(G530:G534)</f>
        <v>29069</v>
      </c>
      <c r="H529" s="90">
        <f t="shared" si="250"/>
        <v>0</v>
      </c>
      <c r="I529" s="90">
        <f t="shared" si="250"/>
        <v>29069</v>
      </c>
      <c r="J529" s="90">
        <f t="shared" si="250"/>
        <v>0</v>
      </c>
      <c r="K529" s="90">
        <f t="shared" si="250"/>
        <v>0</v>
      </c>
      <c r="L529" s="90">
        <f t="shared" si="250"/>
        <v>0</v>
      </c>
      <c r="M529" s="90">
        <f t="shared" si="250"/>
        <v>0</v>
      </c>
      <c r="N529" s="90">
        <f t="shared" si="250"/>
        <v>0</v>
      </c>
      <c r="O529" s="90">
        <f t="shared" si="250"/>
        <v>0</v>
      </c>
      <c r="P529" s="90"/>
      <c r="Q529" s="90"/>
      <c r="R529" s="90"/>
      <c r="S529" s="90">
        <f>SUM(S530:S534)</f>
        <v>0</v>
      </c>
      <c r="T529" s="90">
        <f>SUM(T530:T534)</f>
        <v>0</v>
      </c>
      <c r="U529" s="90">
        <f>SUM(U530:U534)</f>
        <v>0</v>
      </c>
      <c r="V529" s="90">
        <f t="shared" si="250"/>
        <v>0</v>
      </c>
      <c r="W529" s="90">
        <f t="shared" si="250"/>
        <v>0</v>
      </c>
      <c r="X529" s="90">
        <f t="shared" si="250"/>
        <v>0</v>
      </c>
      <c r="Y529" s="217"/>
    </row>
    <row r="530" spans="1:25" s="247" customFormat="1" ht="12.75" customHeight="1">
      <c r="A530" s="292"/>
      <c r="B530" s="170"/>
      <c r="C530" s="170"/>
      <c r="D530" s="89"/>
      <c r="E530" s="293" t="s">
        <v>515</v>
      </c>
      <c r="F530" s="222" t="s">
        <v>516</v>
      </c>
      <c r="G530" s="178">
        <f>H530+I530</f>
        <v>0</v>
      </c>
      <c r="H530" s="178">
        <v>0</v>
      </c>
      <c r="I530" s="178">
        <v>0</v>
      </c>
      <c r="J530" s="178">
        <f>K530+L530</f>
        <v>0</v>
      </c>
      <c r="K530" s="178">
        <v>0</v>
      </c>
      <c r="L530" s="178">
        <v>0</v>
      </c>
      <c r="M530" s="182">
        <f>N530+O530</f>
        <v>0</v>
      </c>
      <c r="N530" s="182">
        <v>0</v>
      </c>
      <c r="O530" s="182">
        <v>0</v>
      </c>
      <c r="P530" s="179"/>
      <c r="Q530" s="179"/>
      <c r="R530" s="179"/>
      <c r="S530" s="182">
        <f>T530+U530</f>
        <v>0</v>
      </c>
      <c r="T530" s="182">
        <v>0</v>
      </c>
      <c r="U530" s="182">
        <v>0</v>
      </c>
      <c r="V530" s="182">
        <f>W530+X530</f>
        <v>0</v>
      </c>
      <c r="W530" s="182">
        <v>0</v>
      </c>
      <c r="X530" s="182">
        <v>0</v>
      </c>
      <c r="Y530" s="220"/>
    </row>
    <row r="531" spans="1:25" s="247" customFormat="1" ht="12.75" customHeight="1">
      <c r="A531" s="292"/>
      <c r="B531" s="170"/>
      <c r="C531" s="170"/>
      <c r="D531" s="89"/>
      <c r="E531" s="293" t="s">
        <v>595</v>
      </c>
      <c r="F531" s="222" t="s">
        <v>594</v>
      </c>
      <c r="G531" s="178">
        <f>H531+I531</f>
        <v>20263.5</v>
      </c>
      <c r="H531" s="178">
        <v>0</v>
      </c>
      <c r="I531" s="178">
        <v>20263.5</v>
      </c>
      <c r="J531" s="178">
        <f>K531+L531</f>
        <v>0</v>
      </c>
      <c r="K531" s="178">
        <v>0</v>
      </c>
      <c r="L531" s="178">
        <v>0</v>
      </c>
      <c r="M531" s="182">
        <f>N531+O531</f>
        <v>0</v>
      </c>
      <c r="N531" s="182">
        <v>0</v>
      </c>
      <c r="O531" s="182">
        <v>0</v>
      </c>
      <c r="P531" s="179"/>
      <c r="Q531" s="179"/>
      <c r="R531" s="179"/>
      <c r="S531" s="182">
        <f>T531+U531</f>
        <v>0</v>
      </c>
      <c r="T531" s="182">
        <v>0</v>
      </c>
      <c r="U531" s="182">
        <v>0</v>
      </c>
      <c r="V531" s="182">
        <f>W531+X531</f>
        <v>0</v>
      </c>
      <c r="W531" s="182">
        <v>0</v>
      </c>
      <c r="X531" s="182">
        <v>0</v>
      </c>
      <c r="Y531" s="220"/>
    </row>
    <row r="532" spans="1:25" s="247" customFormat="1" ht="12.75" customHeight="1">
      <c r="A532" s="292"/>
      <c r="B532" s="170"/>
      <c r="C532" s="170"/>
      <c r="D532" s="89"/>
      <c r="E532" s="293" t="s">
        <v>597</v>
      </c>
      <c r="F532" s="222" t="s">
        <v>596</v>
      </c>
      <c r="G532" s="178">
        <f>H532+I532</f>
        <v>8505.5</v>
      </c>
      <c r="H532" s="178">
        <v>0</v>
      </c>
      <c r="I532" s="178">
        <v>8505.5</v>
      </c>
      <c r="J532" s="178">
        <f>K532+L532</f>
        <v>0</v>
      </c>
      <c r="K532" s="178">
        <v>0</v>
      </c>
      <c r="L532" s="178">
        <v>0</v>
      </c>
      <c r="M532" s="182">
        <f>N532+O532</f>
        <v>0</v>
      </c>
      <c r="N532" s="182">
        <v>0</v>
      </c>
      <c r="O532" s="182">
        <v>0</v>
      </c>
      <c r="P532" s="179"/>
      <c r="Q532" s="179"/>
      <c r="R532" s="179"/>
      <c r="S532" s="182">
        <f>T532+U532</f>
        <v>0</v>
      </c>
      <c r="T532" s="182">
        <v>0</v>
      </c>
      <c r="U532" s="182">
        <v>0</v>
      </c>
      <c r="V532" s="182">
        <f>W532+X532</f>
        <v>0</v>
      </c>
      <c r="W532" s="182">
        <v>0</v>
      </c>
      <c r="X532" s="182">
        <v>0</v>
      </c>
      <c r="Y532" s="220"/>
    </row>
    <row r="533" spans="1:25" s="247" customFormat="1" ht="12.75" customHeight="1">
      <c r="A533" s="292"/>
      <c r="B533" s="170"/>
      <c r="C533" s="170"/>
      <c r="D533" s="89"/>
      <c r="E533" s="302" t="s">
        <v>612</v>
      </c>
      <c r="F533" s="107" t="s">
        <v>611</v>
      </c>
      <c r="G533" s="178">
        <f>H533+I533</f>
        <v>300</v>
      </c>
      <c r="H533" s="178">
        <v>0</v>
      </c>
      <c r="I533" s="178">
        <v>300</v>
      </c>
      <c r="J533" s="178">
        <f>K533+L533</f>
        <v>0</v>
      </c>
      <c r="K533" s="178">
        <v>0</v>
      </c>
      <c r="L533" s="178">
        <v>0</v>
      </c>
      <c r="M533" s="182">
        <f>N533+O533</f>
        <v>0</v>
      </c>
      <c r="N533" s="182">
        <v>0</v>
      </c>
      <c r="O533" s="182">
        <v>0</v>
      </c>
      <c r="P533" s="179"/>
      <c r="Q533" s="179"/>
      <c r="R533" s="179"/>
      <c r="S533" s="182">
        <f>T533+U533</f>
        <v>0</v>
      </c>
      <c r="T533" s="182">
        <v>0</v>
      </c>
      <c r="U533" s="182">
        <v>0</v>
      </c>
      <c r="V533" s="182">
        <f>W533+X533</f>
        <v>0</v>
      </c>
      <c r="W533" s="182">
        <v>0</v>
      </c>
      <c r="X533" s="182">
        <v>0</v>
      </c>
      <c r="Y533" s="220"/>
    </row>
    <row r="534" spans="1:25" s="247" customFormat="1" ht="12.75" customHeight="1">
      <c r="A534" s="292"/>
      <c r="B534" s="170"/>
      <c r="C534" s="170"/>
      <c r="D534" s="89"/>
      <c r="E534" s="293" t="s">
        <v>605</v>
      </c>
      <c r="F534" s="222" t="s">
        <v>606</v>
      </c>
      <c r="G534" s="178">
        <f>H534+I534</f>
        <v>0</v>
      </c>
      <c r="H534" s="178">
        <v>0</v>
      </c>
      <c r="I534" s="178">
        <v>0</v>
      </c>
      <c r="J534" s="178">
        <f>K534+L534</f>
        <v>0</v>
      </c>
      <c r="K534" s="178">
        <v>0</v>
      </c>
      <c r="L534" s="178">
        <v>0</v>
      </c>
      <c r="M534" s="182">
        <f>N534+O534</f>
        <v>0</v>
      </c>
      <c r="N534" s="182">
        <v>0</v>
      </c>
      <c r="O534" s="182">
        <v>0</v>
      </c>
      <c r="P534" s="179"/>
      <c r="Q534" s="179"/>
      <c r="R534" s="179"/>
      <c r="S534" s="182">
        <f>T534+U534</f>
        <v>0</v>
      </c>
      <c r="T534" s="182">
        <v>0</v>
      </c>
      <c r="U534" s="182">
        <v>0</v>
      </c>
      <c r="V534" s="182">
        <f>W534+X534</f>
        <v>0</v>
      </c>
      <c r="W534" s="182">
        <v>0</v>
      </c>
      <c r="X534" s="182">
        <v>0</v>
      </c>
      <c r="Y534" s="220"/>
    </row>
    <row r="535" spans="1:25" s="219" customFormat="1" ht="27" customHeight="1">
      <c r="A535" s="299"/>
      <c r="B535" s="268"/>
      <c r="C535" s="268"/>
      <c r="D535" s="300"/>
      <c r="E535" s="294" t="s">
        <v>859</v>
      </c>
      <c r="F535" s="90"/>
      <c r="G535" s="90">
        <f aca="true" t="shared" si="251" ref="G535:X535">G536</f>
        <v>0</v>
      </c>
      <c r="H535" s="90">
        <f t="shared" si="251"/>
        <v>0</v>
      </c>
      <c r="I535" s="90">
        <f t="shared" si="251"/>
        <v>0</v>
      </c>
      <c r="J535" s="90">
        <f t="shared" si="251"/>
        <v>0</v>
      </c>
      <c r="K535" s="90">
        <f t="shared" si="251"/>
        <v>0</v>
      </c>
      <c r="L535" s="90">
        <f t="shared" si="251"/>
        <v>0</v>
      </c>
      <c r="M535" s="90">
        <f t="shared" si="251"/>
        <v>0</v>
      </c>
      <c r="N535" s="90">
        <f t="shared" si="251"/>
        <v>0</v>
      </c>
      <c r="O535" s="90">
        <f t="shared" si="251"/>
        <v>0</v>
      </c>
      <c r="P535" s="90"/>
      <c r="Q535" s="90"/>
      <c r="R535" s="90"/>
      <c r="S535" s="90">
        <f t="shared" si="251"/>
        <v>0</v>
      </c>
      <c r="T535" s="90">
        <f t="shared" si="251"/>
        <v>0</v>
      </c>
      <c r="U535" s="90">
        <f t="shared" si="251"/>
        <v>0</v>
      </c>
      <c r="V535" s="90">
        <f t="shared" si="251"/>
        <v>0</v>
      </c>
      <c r="W535" s="90">
        <f t="shared" si="251"/>
        <v>0</v>
      </c>
      <c r="X535" s="90">
        <f t="shared" si="251"/>
        <v>0</v>
      </c>
      <c r="Y535" s="217"/>
    </row>
    <row r="536" spans="1:25" s="247" customFormat="1" ht="24" customHeight="1">
      <c r="A536" s="292"/>
      <c r="B536" s="170"/>
      <c r="C536" s="170"/>
      <c r="D536" s="89"/>
      <c r="E536" s="293" t="s">
        <v>529</v>
      </c>
      <c r="F536" s="222" t="s">
        <v>530</v>
      </c>
      <c r="G536" s="178">
        <f>H536+I536</f>
        <v>0</v>
      </c>
      <c r="H536" s="178">
        <v>0</v>
      </c>
      <c r="I536" s="178">
        <v>0</v>
      </c>
      <c r="J536" s="178">
        <f>K536+L536</f>
        <v>0</v>
      </c>
      <c r="K536" s="178">
        <v>0</v>
      </c>
      <c r="L536" s="178">
        <v>0</v>
      </c>
      <c r="M536" s="182">
        <f>N536+O536</f>
        <v>0</v>
      </c>
      <c r="N536" s="182">
        <v>0</v>
      </c>
      <c r="O536" s="182">
        <v>0</v>
      </c>
      <c r="P536" s="179"/>
      <c r="Q536" s="179"/>
      <c r="R536" s="179"/>
      <c r="S536" s="182">
        <f>T536+U536</f>
        <v>0</v>
      </c>
      <c r="T536" s="182">
        <v>0</v>
      </c>
      <c r="U536" s="182">
        <v>0</v>
      </c>
      <c r="V536" s="182">
        <f>W536+X536</f>
        <v>0</v>
      </c>
      <c r="W536" s="182">
        <v>0</v>
      </c>
      <c r="X536" s="182">
        <v>0</v>
      </c>
      <c r="Y536" s="220"/>
    </row>
    <row r="537" spans="1:25" s="247" customFormat="1" ht="12.75" customHeight="1">
      <c r="A537" s="221" t="s">
        <v>407</v>
      </c>
      <c r="B537" s="222" t="s">
        <v>401</v>
      </c>
      <c r="C537" s="222" t="s">
        <v>271</v>
      </c>
      <c r="D537" s="222" t="s">
        <v>295</v>
      </c>
      <c r="E537" s="293" t="s">
        <v>408</v>
      </c>
      <c r="F537" s="89"/>
      <c r="G537" s="89"/>
      <c r="H537" s="89"/>
      <c r="I537" s="89"/>
      <c r="J537" s="89"/>
      <c r="K537" s="89"/>
      <c r="L537" s="89"/>
      <c r="M537" s="249"/>
      <c r="N537" s="249"/>
      <c r="O537" s="249"/>
      <c r="P537" s="249"/>
      <c r="Q537" s="249"/>
      <c r="R537" s="249"/>
      <c r="S537" s="249"/>
      <c r="T537" s="249"/>
      <c r="U537" s="249"/>
      <c r="V537" s="249"/>
      <c r="W537" s="249"/>
      <c r="X537" s="249"/>
      <c r="Y537" s="220"/>
    </row>
    <row r="538" spans="1:25" s="247" customFormat="1" ht="12.75" customHeight="1">
      <c r="A538" s="292"/>
      <c r="B538" s="170"/>
      <c r="C538" s="170"/>
      <c r="D538" s="89"/>
      <c r="E538" s="293" t="s">
        <v>77</v>
      </c>
      <c r="F538" s="89"/>
      <c r="G538" s="89"/>
      <c r="H538" s="89"/>
      <c r="I538" s="89"/>
      <c r="J538" s="89"/>
      <c r="K538" s="89"/>
      <c r="L538" s="89"/>
      <c r="M538" s="249"/>
      <c r="N538" s="249"/>
      <c r="O538" s="249"/>
      <c r="P538" s="249"/>
      <c r="Q538" s="249"/>
      <c r="R538" s="249"/>
      <c r="S538" s="249"/>
      <c r="T538" s="249"/>
      <c r="U538" s="249"/>
      <c r="V538" s="249"/>
      <c r="W538" s="249"/>
      <c r="X538" s="249"/>
      <c r="Y538" s="220"/>
    </row>
    <row r="539" spans="1:25" s="219" customFormat="1" ht="18" customHeight="1">
      <c r="A539" s="299"/>
      <c r="B539" s="268"/>
      <c r="C539" s="268"/>
      <c r="D539" s="300"/>
      <c r="E539" s="294" t="s">
        <v>860</v>
      </c>
      <c r="F539" s="90"/>
      <c r="G539" s="90">
        <f aca="true" t="shared" si="252" ref="G539:X539">G540</f>
        <v>0</v>
      </c>
      <c r="H539" s="90">
        <f t="shared" si="252"/>
        <v>0</v>
      </c>
      <c r="I539" s="90">
        <f t="shared" si="252"/>
        <v>0</v>
      </c>
      <c r="J539" s="90">
        <f t="shared" si="252"/>
        <v>0</v>
      </c>
      <c r="K539" s="90">
        <f t="shared" si="252"/>
        <v>0</v>
      </c>
      <c r="L539" s="90">
        <f t="shared" si="252"/>
        <v>0</v>
      </c>
      <c r="M539" s="90">
        <f t="shared" si="252"/>
        <v>0</v>
      </c>
      <c r="N539" s="90">
        <f t="shared" si="252"/>
        <v>0</v>
      </c>
      <c r="O539" s="90">
        <f t="shared" si="252"/>
        <v>0</v>
      </c>
      <c r="P539" s="90"/>
      <c r="Q539" s="90"/>
      <c r="R539" s="90"/>
      <c r="S539" s="90">
        <f t="shared" si="252"/>
        <v>0</v>
      </c>
      <c r="T539" s="90">
        <f t="shared" si="252"/>
        <v>0</v>
      </c>
      <c r="U539" s="90">
        <f t="shared" si="252"/>
        <v>0</v>
      </c>
      <c r="V539" s="90">
        <f t="shared" si="252"/>
        <v>0</v>
      </c>
      <c r="W539" s="90">
        <f t="shared" si="252"/>
        <v>0</v>
      </c>
      <c r="X539" s="90">
        <f t="shared" si="252"/>
        <v>0</v>
      </c>
      <c r="Y539" s="217"/>
    </row>
    <row r="540" spans="1:25" s="247" customFormat="1" ht="21" customHeight="1">
      <c r="A540" s="292"/>
      <c r="B540" s="170"/>
      <c r="C540" s="170"/>
      <c r="D540" s="89"/>
      <c r="E540" s="293" t="s">
        <v>529</v>
      </c>
      <c r="F540" s="222" t="s">
        <v>530</v>
      </c>
      <c r="G540" s="178">
        <f>H540+I540</f>
        <v>0</v>
      </c>
      <c r="H540" s="178">
        <v>0</v>
      </c>
      <c r="I540" s="178">
        <v>0</v>
      </c>
      <c r="J540" s="178">
        <f>K540+L540</f>
        <v>0</v>
      </c>
      <c r="K540" s="178">
        <v>0</v>
      </c>
      <c r="L540" s="178">
        <v>0</v>
      </c>
      <c r="M540" s="182">
        <f>N540+O540</f>
        <v>0</v>
      </c>
      <c r="N540" s="182">
        <v>0</v>
      </c>
      <c r="O540" s="182">
        <v>0</v>
      </c>
      <c r="P540" s="179"/>
      <c r="Q540" s="179"/>
      <c r="R540" s="179"/>
      <c r="S540" s="182">
        <f>T540+U540</f>
        <v>0</v>
      </c>
      <c r="T540" s="182">
        <v>0</v>
      </c>
      <c r="U540" s="182">
        <v>0</v>
      </c>
      <c r="V540" s="182">
        <f>W540+X540</f>
        <v>0</v>
      </c>
      <c r="W540" s="182">
        <v>0</v>
      </c>
      <c r="X540" s="182">
        <v>0</v>
      </c>
      <c r="Y540" s="220"/>
    </row>
    <row r="541" spans="1:25" s="219" customFormat="1" ht="19.5" customHeight="1">
      <c r="A541" s="299" t="s">
        <v>409</v>
      </c>
      <c r="B541" s="268" t="s">
        <v>401</v>
      </c>
      <c r="C541" s="268" t="s">
        <v>295</v>
      </c>
      <c r="D541" s="300" t="s">
        <v>268</v>
      </c>
      <c r="E541" s="294" t="s">
        <v>410</v>
      </c>
      <c r="F541" s="90"/>
      <c r="G541" s="90">
        <f>G543+G546</f>
        <v>1350</v>
      </c>
      <c r="H541" s="90">
        <f aca="true" t="shared" si="253" ref="H541:X541">H543+H546</f>
        <v>1350</v>
      </c>
      <c r="I541" s="90">
        <f t="shared" si="253"/>
        <v>0</v>
      </c>
      <c r="J541" s="90">
        <f t="shared" si="253"/>
        <v>0</v>
      </c>
      <c r="K541" s="90">
        <f t="shared" si="253"/>
        <v>0</v>
      </c>
      <c r="L541" s="90">
        <f t="shared" si="253"/>
        <v>0</v>
      </c>
      <c r="M541" s="90">
        <f t="shared" si="253"/>
        <v>0</v>
      </c>
      <c r="N541" s="90">
        <f t="shared" si="253"/>
        <v>0</v>
      </c>
      <c r="O541" s="90">
        <f t="shared" si="253"/>
        <v>0</v>
      </c>
      <c r="P541" s="90"/>
      <c r="Q541" s="90"/>
      <c r="R541" s="90"/>
      <c r="S541" s="90">
        <f>S543+S546</f>
        <v>0</v>
      </c>
      <c r="T541" s="90">
        <f>T543+T546</f>
        <v>0</v>
      </c>
      <c r="U541" s="90">
        <f>U543+U546</f>
        <v>0</v>
      </c>
      <c r="V541" s="90">
        <f t="shared" si="253"/>
        <v>0</v>
      </c>
      <c r="W541" s="90">
        <f t="shared" si="253"/>
        <v>0</v>
      </c>
      <c r="X541" s="90">
        <f t="shared" si="253"/>
        <v>0</v>
      </c>
      <c r="Y541" s="217"/>
    </row>
    <row r="542" spans="1:25" s="247" customFormat="1" ht="12.75" customHeight="1">
      <c r="A542" s="292"/>
      <c r="B542" s="170"/>
      <c r="C542" s="170"/>
      <c r="D542" s="89"/>
      <c r="E542" s="293" t="s">
        <v>273</v>
      </c>
      <c r="F542" s="89"/>
      <c r="G542" s="89"/>
      <c r="H542" s="89"/>
      <c r="I542" s="89"/>
      <c r="J542" s="89"/>
      <c r="K542" s="89"/>
      <c r="L542" s="89"/>
      <c r="M542" s="249"/>
      <c r="N542" s="249"/>
      <c r="O542" s="249"/>
      <c r="P542" s="249"/>
      <c r="Q542" s="249"/>
      <c r="R542" s="249"/>
      <c r="S542" s="249"/>
      <c r="T542" s="249"/>
      <c r="U542" s="249"/>
      <c r="V542" s="249"/>
      <c r="W542" s="249"/>
      <c r="X542" s="249"/>
      <c r="Y542" s="220"/>
    </row>
    <row r="543" spans="1:25" s="247" customFormat="1" ht="12.75" customHeight="1">
      <c r="A543" s="221" t="s">
        <v>411</v>
      </c>
      <c r="B543" s="222" t="s">
        <v>401</v>
      </c>
      <c r="C543" s="222" t="s">
        <v>295</v>
      </c>
      <c r="D543" s="222" t="s">
        <v>271</v>
      </c>
      <c r="E543" s="293" t="s">
        <v>412</v>
      </c>
      <c r="F543" s="89"/>
      <c r="G543" s="178">
        <f aca="true" t="shared" si="254" ref="G543:L543">G545</f>
        <v>0</v>
      </c>
      <c r="H543" s="178">
        <f t="shared" si="254"/>
        <v>0</v>
      </c>
      <c r="I543" s="178">
        <f t="shared" si="254"/>
        <v>0</v>
      </c>
      <c r="J543" s="178">
        <f t="shared" si="254"/>
        <v>0</v>
      </c>
      <c r="K543" s="178">
        <f t="shared" si="254"/>
        <v>0</v>
      </c>
      <c r="L543" s="178">
        <f t="shared" si="254"/>
        <v>0</v>
      </c>
      <c r="M543" s="182">
        <f>N543+O543</f>
        <v>0</v>
      </c>
      <c r="N543" s="182">
        <v>0</v>
      </c>
      <c r="O543" s="182">
        <v>0</v>
      </c>
      <c r="P543" s="179"/>
      <c r="Q543" s="179"/>
      <c r="R543" s="179"/>
      <c r="S543" s="182">
        <f>T543+U543</f>
        <v>0</v>
      </c>
      <c r="T543" s="182">
        <v>0</v>
      </c>
      <c r="U543" s="182">
        <v>0</v>
      </c>
      <c r="V543" s="182">
        <f>W543+X543</f>
        <v>0</v>
      </c>
      <c r="W543" s="182">
        <v>0</v>
      </c>
      <c r="X543" s="182">
        <v>0</v>
      </c>
      <c r="Y543" s="220"/>
    </row>
    <row r="544" spans="1:25" s="247" customFormat="1" ht="12.75" customHeight="1">
      <c r="A544" s="292"/>
      <c r="B544" s="170"/>
      <c r="C544" s="170"/>
      <c r="D544" s="89"/>
      <c r="E544" s="293" t="s">
        <v>77</v>
      </c>
      <c r="F544" s="89"/>
      <c r="G544" s="89"/>
      <c r="H544" s="89"/>
      <c r="I544" s="89"/>
      <c r="J544" s="89"/>
      <c r="K544" s="89"/>
      <c r="L544" s="89"/>
      <c r="M544" s="249"/>
      <c r="N544" s="249"/>
      <c r="O544" s="249"/>
      <c r="P544" s="249"/>
      <c r="Q544" s="249"/>
      <c r="R544" s="249"/>
      <c r="S544" s="249"/>
      <c r="T544" s="249"/>
      <c r="U544" s="249"/>
      <c r="V544" s="249"/>
      <c r="W544" s="249"/>
      <c r="X544" s="249"/>
      <c r="Y544" s="220"/>
    </row>
    <row r="545" spans="1:25" s="219" customFormat="1" ht="18" customHeight="1">
      <c r="A545" s="299"/>
      <c r="B545" s="268"/>
      <c r="C545" s="268"/>
      <c r="D545" s="300"/>
      <c r="E545" s="294" t="s">
        <v>860</v>
      </c>
      <c r="F545" s="90"/>
      <c r="G545" s="90">
        <v>0</v>
      </c>
      <c r="H545" s="90">
        <v>0</v>
      </c>
      <c r="I545" s="90">
        <f aca="true" t="shared" si="255" ref="I545:X545">I546</f>
        <v>0</v>
      </c>
      <c r="J545" s="90">
        <f t="shared" si="255"/>
        <v>0</v>
      </c>
      <c r="K545" s="90">
        <f t="shared" si="255"/>
        <v>0</v>
      </c>
      <c r="L545" s="90">
        <f t="shared" si="255"/>
        <v>0</v>
      </c>
      <c r="M545" s="90">
        <f t="shared" si="255"/>
        <v>0</v>
      </c>
      <c r="N545" s="90">
        <f t="shared" si="255"/>
        <v>0</v>
      </c>
      <c r="O545" s="90">
        <f t="shared" si="255"/>
        <v>0</v>
      </c>
      <c r="P545" s="90"/>
      <c r="Q545" s="90"/>
      <c r="R545" s="90"/>
      <c r="S545" s="90">
        <f t="shared" si="255"/>
        <v>0</v>
      </c>
      <c r="T545" s="90">
        <f t="shared" si="255"/>
        <v>0</v>
      </c>
      <c r="U545" s="90">
        <f t="shared" si="255"/>
        <v>0</v>
      </c>
      <c r="V545" s="90">
        <f t="shared" si="255"/>
        <v>0</v>
      </c>
      <c r="W545" s="90">
        <f t="shared" si="255"/>
        <v>0</v>
      </c>
      <c r="X545" s="90">
        <f t="shared" si="255"/>
        <v>0</v>
      </c>
      <c r="Y545" s="217"/>
    </row>
    <row r="546" spans="1:25" s="247" customFormat="1" ht="12.75" customHeight="1">
      <c r="A546" s="292"/>
      <c r="B546" s="170"/>
      <c r="C546" s="170"/>
      <c r="D546" s="89"/>
      <c r="E546" s="293" t="s">
        <v>529</v>
      </c>
      <c r="F546" s="222" t="s">
        <v>530</v>
      </c>
      <c r="G546" s="178">
        <f aca="true" t="shared" si="256" ref="G546:L546">G549</f>
        <v>1350</v>
      </c>
      <c r="H546" s="178">
        <f t="shared" si="256"/>
        <v>1350</v>
      </c>
      <c r="I546" s="178">
        <f t="shared" si="256"/>
        <v>0</v>
      </c>
      <c r="J546" s="178">
        <f t="shared" si="256"/>
        <v>0</v>
      </c>
      <c r="K546" s="178">
        <f t="shared" si="256"/>
        <v>0</v>
      </c>
      <c r="L546" s="178">
        <f t="shared" si="256"/>
        <v>0</v>
      </c>
      <c r="M546" s="182">
        <f>N546+O546</f>
        <v>0</v>
      </c>
      <c r="N546" s="182">
        <v>0</v>
      </c>
      <c r="O546" s="182">
        <v>0</v>
      </c>
      <c r="P546" s="179"/>
      <c r="Q546" s="179"/>
      <c r="R546" s="179"/>
      <c r="S546" s="182">
        <f>T546+U546</f>
        <v>0</v>
      </c>
      <c r="T546" s="182">
        <v>0</v>
      </c>
      <c r="U546" s="182">
        <v>0</v>
      </c>
      <c r="V546" s="182">
        <f>W546+X546</f>
        <v>0</v>
      </c>
      <c r="W546" s="182">
        <v>0</v>
      </c>
      <c r="X546" s="182">
        <v>0</v>
      </c>
      <c r="Y546" s="220"/>
    </row>
    <row r="547" spans="1:25" s="247" customFormat="1" ht="12.75" customHeight="1">
      <c r="A547" s="221" t="s">
        <v>413</v>
      </c>
      <c r="B547" s="222" t="s">
        <v>401</v>
      </c>
      <c r="C547" s="222" t="s">
        <v>295</v>
      </c>
      <c r="D547" s="222" t="s">
        <v>295</v>
      </c>
      <c r="E547" s="293" t="s">
        <v>414</v>
      </c>
      <c r="F547" s="89"/>
      <c r="G547" s="89"/>
      <c r="H547" s="89"/>
      <c r="I547" s="89"/>
      <c r="J547" s="89"/>
      <c r="K547" s="89"/>
      <c r="L547" s="89"/>
      <c r="M547" s="249"/>
      <c r="N547" s="249"/>
      <c r="O547" s="249"/>
      <c r="P547" s="249"/>
      <c r="Q547" s="249"/>
      <c r="R547" s="249"/>
      <c r="S547" s="249"/>
      <c r="T547" s="249"/>
      <c r="U547" s="249"/>
      <c r="V547" s="249"/>
      <c r="W547" s="249"/>
      <c r="X547" s="249"/>
      <c r="Y547" s="220"/>
    </row>
    <row r="548" spans="1:25" s="247" customFormat="1" ht="12.75" customHeight="1">
      <c r="A548" s="292"/>
      <c r="B548" s="170"/>
      <c r="C548" s="170"/>
      <c r="D548" s="89"/>
      <c r="E548" s="293" t="s">
        <v>77</v>
      </c>
      <c r="F548" s="89"/>
      <c r="G548" s="89"/>
      <c r="H548" s="89"/>
      <c r="I548" s="89"/>
      <c r="J548" s="89"/>
      <c r="K548" s="89"/>
      <c r="L548" s="89"/>
      <c r="M548" s="249"/>
      <c r="N548" s="249"/>
      <c r="O548" s="249"/>
      <c r="P548" s="249"/>
      <c r="Q548" s="249"/>
      <c r="R548" s="249"/>
      <c r="S548" s="249"/>
      <c r="T548" s="249"/>
      <c r="U548" s="249"/>
      <c r="V548" s="249"/>
      <c r="W548" s="249"/>
      <c r="X548" s="249"/>
      <c r="Y548" s="220"/>
    </row>
    <row r="549" spans="1:25" s="219" customFormat="1" ht="14.25" customHeight="1">
      <c r="A549" s="299"/>
      <c r="B549" s="268"/>
      <c r="C549" s="268"/>
      <c r="D549" s="300"/>
      <c r="E549" s="294" t="s">
        <v>860</v>
      </c>
      <c r="F549" s="90"/>
      <c r="G549" s="90">
        <f aca="true" t="shared" si="257" ref="G549:X549">G550</f>
        <v>1350</v>
      </c>
      <c r="H549" s="90">
        <f t="shared" si="257"/>
        <v>1350</v>
      </c>
      <c r="I549" s="90">
        <f t="shared" si="257"/>
        <v>0</v>
      </c>
      <c r="J549" s="90">
        <f t="shared" si="257"/>
        <v>0</v>
      </c>
      <c r="K549" s="90">
        <f t="shared" si="257"/>
        <v>0</v>
      </c>
      <c r="L549" s="90">
        <f t="shared" si="257"/>
        <v>0</v>
      </c>
      <c r="M549" s="90">
        <f t="shared" si="257"/>
        <v>0</v>
      </c>
      <c r="N549" s="90">
        <f t="shared" si="257"/>
        <v>0</v>
      </c>
      <c r="O549" s="90">
        <f t="shared" si="257"/>
        <v>0</v>
      </c>
      <c r="P549" s="90"/>
      <c r="Q549" s="90"/>
      <c r="R549" s="90"/>
      <c r="S549" s="90">
        <f t="shared" si="257"/>
        <v>0</v>
      </c>
      <c r="T549" s="90">
        <f t="shared" si="257"/>
        <v>0</v>
      </c>
      <c r="U549" s="90">
        <f t="shared" si="257"/>
        <v>0</v>
      </c>
      <c r="V549" s="90">
        <f t="shared" si="257"/>
        <v>0</v>
      </c>
      <c r="W549" s="90">
        <f t="shared" si="257"/>
        <v>0</v>
      </c>
      <c r="X549" s="90">
        <f t="shared" si="257"/>
        <v>0</v>
      </c>
      <c r="Y549" s="217"/>
    </row>
    <row r="550" spans="1:25" s="247" customFormat="1" ht="12.75" customHeight="1">
      <c r="A550" s="292"/>
      <c r="B550" s="170"/>
      <c r="C550" s="170"/>
      <c r="D550" s="89"/>
      <c r="E550" s="293" t="s">
        <v>547</v>
      </c>
      <c r="F550" s="222" t="s">
        <v>548</v>
      </c>
      <c r="G550" s="178">
        <f>H550+I550</f>
        <v>1350</v>
      </c>
      <c r="H550" s="178">
        <v>1350</v>
      </c>
      <c r="I550" s="178">
        <v>0</v>
      </c>
      <c r="J550" s="178">
        <f>K550+L550</f>
        <v>0</v>
      </c>
      <c r="K550" s="178">
        <v>0</v>
      </c>
      <c r="L550" s="178">
        <v>0</v>
      </c>
      <c r="M550" s="182">
        <f>N550+O550</f>
        <v>0</v>
      </c>
      <c r="N550" s="182">
        <v>0</v>
      </c>
      <c r="O550" s="182">
        <v>0</v>
      </c>
      <c r="P550" s="179"/>
      <c r="Q550" s="179"/>
      <c r="R550" s="179"/>
      <c r="S550" s="182">
        <f>T550+U550</f>
        <v>0</v>
      </c>
      <c r="T550" s="182">
        <v>0</v>
      </c>
      <c r="U550" s="182">
        <v>0</v>
      </c>
      <c r="V550" s="182">
        <f>W550+X550</f>
        <v>0</v>
      </c>
      <c r="W550" s="182">
        <v>0</v>
      </c>
      <c r="X550" s="182">
        <v>0</v>
      </c>
      <c r="Y550" s="220"/>
    </row>
    <row r="551" spans="1:25" s="219" customFormat="1" ht="15" customHeight="1">
      <c r="A551" s="299" t="s">
        <v>415</v>
      </c>
      <c r="B551" s="268" t="s">
        <v>401</v>
      </c>
      <c r="C551" s="268" t="s">
        <v>284</v>
      </c>
      <c r="D551" s="300" t="s">
        <v>268</v>
      </c>
      <c r="E551" s="294" t="s">
        <v>416</v>
      </c>
      <c r="F551" s="90"/>
      <c r="G551" s="90">
        <f>G553</f>
        <v>60395.4</v>
      </c>
      <c r="H551" s="90">
        <f aca="true" t="shared" si="258" ref="H551:X551">H553</f>
        <v>60395.4</v>
      </c>
      <c r="I551" s="90">
        <f t="shared" si="258"/>
        <v>0</v>
      </c>
      <c r="J551" s="90">
        <f t="shared" si="258"/>
        <v>69005</v>
      </c>
      <c r="K551" s="90">
        <f t="shared" si="258"/>
        <v>69005</v>
      </c>
      <c r="L551" s="90">
        <f t="shared" si="258"/>
        <v>0</v>
      </c>
      <c r="M551" s="90">
        <f t="shared" si="258"/>
        <v>71062.73033887878</v>
      </c>
      <c r="N551" s="90">
        <f t="shared" si="258"/>
        <v>71062.73033887878</v>
      </c>
      <c r="O551" s="90">
        <f t="shared" si="258"/>
        <v>0</v>
      </c>
      <c r="P551" s="90"/>
      <c r="Q551" s="90"/>
      <c r="R551" s="90"/>
      <c r="S551" s="90">
        <f>S553</f>
        <v>73500.31009735075</v>
      </c>
      <c r="T551" s="90">
        <f>T553</f>
        <v>73500.31009735075</v>
      </c>
      <c r="U551" s="90">
        <f>U553</f>
        <v>0</v>
      </c>
      <c r="V551" s="90">
        <f t="shared" si="258"/>
        <v>74815.21958214435</v>
      </c>
      <c r="W551" s="90">
        <f t="shared" si="258"/>
        <v>74815.21958214435</v>
      </c>
      <c r="X551" s="90">
        <f t="shared" si="258"/>
        <v>0</v>
      </c>
      <c r="Y551" s="217"/>
    </row>
    <row r="552" spans="1:25" s="247" customFormat="1" ht="12.75" customHeight="1">
      <c r="A552" s="292"/>
      <c r="B552" s="170"/>
      <c r="C552" s="170"/>
      <c r="D552" s="89"/>
      <c r="E552" s="293" t="s">
        <v>273</v>
      </c>
      <c r="F552" s="89"/>
      <c r="G552" s="89"/>
      <c r="H552" s="89"/>
      <c r="I552" s="89"/>
      <c r="J552" s="89"/>
      <c r="K552" s="89"/>
      <c r="L552" s="89"/>
      <c r="M552" s="249"/>
      <c r="N552" s="249"/>
      <c r="O552" s="249"/>
      <c r="P552" s="249"/>
      <c r="Q552" s="249"/>
      <c r="R552" s="249"/>
      <c r="S552" s="249"/>
      <c r="T552" s="249"/>
      <c r="U552" s="249"/>
      <c r="V552" s="249"/>
      <c r="W552" s="249"/>
      <c r="X552" s="249"/>
      <c r="Y552" s="220"/>
    </row>
    <row r="553" spans="1:25" s="247" customFormat="1" ht="12.75" customHeight="1">
      <c r="A553" s="221" t="s">
        <v>417</v>
      </c>
      <c r="B553" s="222" t="s">
        <v>401</v>
      </c>
      <c r="C553" s="222" t="s">
        <v>284</v>
      </c>
      <c r="D553" s="222" t="s">
        <v>271</v>
      </c>
      <c r="E553" s="293" t="s">
        <v>418</v>
      </c>
      <c r="F553" s="89"/>
      <c r="G553" s="178">
        <f aca="true" t="shared" si="259" ref="G553:O553">G555+G558+G560+G562+G565</f>
        <v>60395.4</v>
      </c>
      <c r="H553" s="178">
        <f t="shared" si="259"/>
        <v>60395.4</v>
      </c>
      <c r="I553" s="178">
        <f t="shared" si="259"/>
        <v>0</v>
      </c>
      <c r="J553" s="178">
        <f t="shared" si="259"/>
        <v>69005</v>
      </c>
      <c r="K553" s="178">
        <f t="shared" si="259"/>
        <v>69005</v>
      </c>
      <c r="L553" s="178">
        <f t="shared" si="259"/>
        <v>0</v>
      </c>
      <c r="M553" s="178">
        <f t="shared" si="259"/>
        <v>71062.73033887878</v>
      </c>
      <c r="N553" s="178">
        <f t="shared" si="259"/>
        <v>71062.73033887878</v>
      </c>
      <c r="O553" s="178">
        <f t="shared" si="259"/>
        <v>0</v>
      </c>
      <c r="P553" s="179"/>
      <c r="Q553" s="179"/>
      <c r="R553" s="179"/>
      <c r="S553" s="178">
        <f aca="true" t="shared" si="260" ref="S553:X553">S555+S558+S560+S562+S565</f>
        <v>73500.31009735075</v>
      </c>
      <c r="T553" s="178">
        <f t="shared" si="260"/>
        <v>73500.31009735075</v>
      </c>
      <c r="U553" s="178">
        <f t="shared" si="260"/>
        <v>0</v>
      </c>
      <c r="V553" s="178">
        <f t="shared" si="260"/>
        <v>74815.21958214435</v>
      </c>
      <c r="W553" s="178">
        <f t="shared" si="260"/>
        <v>74815.21958214435</v>
      </c>
      <c r="X553" s="178">
        <f t="shared" si="260"/>
        <v>0</v>
      </c>
      <c r="Y553" s="220"/>
    </row>
    <row r="554" spans="1:25" s="247" customFormat="1" ht="12.75" customHeight="1">
      <c r="A554" s="292"/>
      <c r="B554" s="170"/>
      <c r="C554" s="170"/>
      <c r="D554" s="89"/>
      <c r="E554" s="293" t="s">
        <v>77</v>
      </c>
      <c r="F554" s="89"/>
      <c r="G554" s="89"/>
      <c r="H554" s="89"/>
      <c r="I554" s="89"/>
      <c r="J554" s="89"/>
      <c r="K554" s="89"/>
      <c r="L554" s="89"/>
      <c r="M554" s="249"/>
      <c r="N554" s="249"/>
      <c r="O554" s="249"/>
      <c r="P554" s="249"/>
      <c r="Q554" s="249"/>
      <c r="R554" s="249"/>
      <c r="S554" s="249"/>
      <c r="T554" s="249"/>
      <c r="U554" s="249"/>
      <c r="V554" s="249"/>
      <c r="W554" s="249"/>
      <c r="X554" s="249"/>
      <c r="Y554" s="220"/>
    </row>
    <row r="555" spans="1:25" s="219" customFormat="1" ht="12.75" customHeight="1">
      <c r="A555" s="299"/>
      <c r="B555" s="268"/>
      <c r="C555" s="268"/>
      <c r="D555" s="300"/>
      <c r="E555" s="294" t="s">
        <v>861</v>
      </c>
      <c r="F555" s="90"/>
      <c r="G555" s="90">
        <f aca="true" t="shared" si="261" ref="G555:X555">G556+G557</f>
        <v>60395.4</v>
      </c>
      <c r="H555" s="90">
        <f t="shared" si="261"/>
        <v>60395.4</v>
      </c>
      <c r="I555" s="90">
        <f t="shared" si="261"/>
        <v>0</v>
      </c>
      <c r="J555" s="90">
        <f t="shared" si="261"/>
        <v>69005</v>
      </c>
      <c r="K555" s="90">
        <f t="shared" si="261"/>
        <v>69005</v>
      </c>
      <c r="L555" s="90">
        <f t="shared" si="261"/>
        <v>0</v>
      </c>
      <c r="M555" s="90">
        <f t="shared" si="261"/>
        <v>71062.73033887878</v>
      </c>
      <c r="N555" s="90">
        <f t="shared" si="261"/>
        <v>71062.73033887878</v>
      </c>
      <c r="O555" s="90">
        <f t="shared" si="261"/>
        <v>0</v>
      </c>
      <c r="P555" s="90"/>
      <c r="Q555" s="90"/>
      <c r="R555" s="90"/>
      <c r="S555" s="90">
        <f>S556+S557</f>
        <v>73500.31009735075</v>
      </c>
      <c r="T555" s="90">
        <f>T556+T557</f>
        <v>73500.31009735075</v>
      </c>
      <c r="U555" s="90">
        <f>U556+U557</f>
        <v>0</v>
      </c>
      <c r="V555" s="90">
        <f t="shared" si="261"/>
        <v>74815.21958214435</v>
      </c>
      <c r="W555" s="90">
        <f t="shared" si="261"/>
        <v>74815.21958214435</v>
      </c>
      <c r="X555" s="90">
        <f t="shared" si="261"/>
        <v>0</v>
      </c>
      <c r="Y555" s="217"/>
    </row>
    <row r="556" spans="1:25" s="219" customFormat="1" ht="21" customHeight="1">
      <c r="A556" s="299"/>
      <c r="B556" s="268"/>
      <c r="C556" s="268"/>
      <c r="D556" s="300"/>
      <c r="E556" s="302" t="s">
        <v>541</v>
      </c>
      <c r="F556" s="107" t="s">
        <v>542</v>
      </c>
      <c r="G556" s="178">
        <f>H556+I556</f>
        <v>52416.5</v>
      </c>
      <c r="H556" s="178">
        <v>52416.5</v>
      </c>
      <c r="I556" s="178">
        <v>0</v>
      </c>
      <c r="J556" s="178">
        <f>K556+L556</f>
        <v>60506.4</v>
      </c>
      <c r="K556" s="178">
        <v>60506.4</v>
      </c>
      <c r="L556" s="178">
        <v>0</v>
      </c>
      <c r="M556" s="182">
        <f>N556+O556</f>
        <v>62144.79033887879</v>
      </c>
      <c r="N556" s="182">
        <f>('[3]բյուջե 2023-ծախս'!$AE$52+'[3]բյուջե 2023-ծախս'!$AF$52)/1000</f>
        <v>62144.79033887879</v>
      </c>
      <c r="O556" s="182">
        <v>0</v>
      </c>
      <c r="P556" s="179"/>
      <c r="Q556" s="179"/>
      <c r="R556" s="179"/>
      <c r="S556" s="182">
        <f>T556+U556</f>
        <v>63698.41009735076</v>
      </c>
      <c r="T556" s="182">
        <f>N556+N556*0.025</f>
        <v>63698.41009735076</v>
      </c>
      <c r="U556" s="182">
        <v>0</v>
      </c>
      <c r="V556" s="182">
        <f>W556+X556</f>
        <v>64653.88624881102</v>
      </c>
      <c r="W556" s="182">
        <f>T556+T556*0.015</f>
        <v>64653.88624881102</v>
      </c>
      <c r="X556" s="182">
        <v>0</v>
      </c>
      <c r="Y556" s="217"/>
    </row>
    <row r="557" spans="1:25" s="247" customFormat="1" ht="26.25" customHeight="1">
      <c r="A557" s="292"/>
      <c r="B557" s="170"/>
      <c r="C557" s="170"/>
      <c r="D557" s="89"/>
      <c r="E557" s="293" t="s">
        <v>529</v>
      </c>
      <c r="F557" s="222" t="s">
        <v>530</v>
      </c>
      <c r="G557" s="178">
        <f>H557+I557</f>
        <v>7978.9</v>
      </c>
      <c r="H557" s="178">
        <v>7978.9</v>
      </c>
      <c r="I557" s="178">
        <v>0</v>
      </c>
      <c r="J557" s="178">
        <f>K557+L557</f>
        <v>8498.6</v>
      </c>
      <c r="K557" s="178">
        <v>8498.6</v>
      </c>
      <c r="L557" s="178">
        <v>0</v>
      </c>
      <c r="M557" s="182">
        <f>N557+O557</f>
        <v>8917.94</v>
      </c>
      <c r="N557" s="182">
        <f>('[3]բյուջե 2023-ծախս'!$AE$51+'[3]բյուջե 2023-ծախս'!$AF$51)/1000</f>
        <v>8917.94</v>
      </c>
      <c r="O557" s="182">
        <v>0</v>
      </c>
      <c r="P557" s="179"/>
      <c r="Q557" s="179"/>
      <c r="R557" s="179"/>
      <c r="S557" s="182">
        <f>T557+U557</f>
        <v>9801.9</v>
      </c>
      <c r="T557" s="182">
        <f>2!Q88</f>
        <v>9801.9</v>
      </c>
      <c r="U557" s="182">
        <v>0</v>
      </c>
      <c r="V557" s="182">
        <f>W557+X557</f>
        <v>10161.333333333334</v>
      </c>
      <c r="W557" s="182">
        <f>2!T88</f>
        <v>10161.333333333334</v>
      </c>
      <c r="X557" s="182">
        <v>0</v>
      </c>
      <c r="Y557" s="220"/>
    </row>
    <row r="558" spans="1:25" s="219" customFormat="1" ht="19.5" customHeight="1">
      <c r="A558" s="299"/>
      <c r="B558" s="268"/>
      <c r="C558" s="268"/>
      <c r="D558" s="300"/>
      <c r="E558" s="294" t="s">
        <v>862</v>
      </c>
      <c r="F558" s="90"/>
      <c r="G558" s="90">
        <f aca="true" t="shared" si="262" ref="G558:X558">G559</f>
        <v>0</v>
      </c>
      <c r="H558" s="90">
        <f t="shared" si="262"/>
        <v>0</v>
      </c>
      <c r="I558" s="90">
        <f t="shared" si="262"/>
        <v>0</v>
      </c>
      <c r="J558" s="90">
        <f t="shared" si="262"/>
        <v>0</v>
      </c>
      <c r="K558" s="90">
        <f t="shared" si="262"/>
        <v>0</v>
      </c>
      <c r="L558" s="90">
        <f t="shared" si="262"/>
        <v>0</v>
      </c>
      <c r="M558" s="90">
        <f t="shared" si="262"/>
        <v>0</v>
      </c>
      <c r="N558" s="90">
        <f t="shared" si="262"/>
        <v>0</v>
      </c>
      <c r="O558" s="90">
        <f t="shared" si="262"/>
        <v>0</v>
      </c>
      <c r="P558" s="90"/>
      <c r="Q558" s="90"/>
      <c r="R558" s="90"/>
      <c r="S558" s="90">
        <f t="shared" si="262"/>
        <v>0</v>
      </c>
      <c r="T558" s="90">
        <f t="shared" si="262"/>
        <v>0</v>
      </c>
      <c r="U558" s="90">
        <f t="shared" si="262"/>
        <v>0</v>
      </c>
      <c r="V558" s="90">
        <f t="shared" si="262"/>
        <v>0</v>
      </c>
      <c r="W558" s="90">
        <f t="shared" si="262"/>
        <v>0</v>
      </c>
      <c r="X558" s="90">
        <f t="shared" si="262"/>
        <v>0</v>
      </c>
      <c r="Y558" s="217"/>
    </row>
    <row r="559" spans="1:25" s="247" customFormat="1" ht="12.75" customHeight="1">
      <c r="A559" s="292"/>
      <c r="B559" s="170"/>
      <c r="C559" s="170"/>
      <c r="D559" s="89"/>
      <c r="E559" s="293" t="s">
        <v>605</v>
      </c>
      <c r="F559" s="222" t="s">
        <v>606</v>
      </c>
      <c r="G559" s="178">
        <f>G561</f>
        <v>0</v>
      </c>
      <c r="H559" s="178">
        <f aca="true" t="shared" si="263" ref="H559:L561">H561</f>
        <v>0</v>
      </c>
      <c r="I559" s="178">
        <f t="shared" si="263"/>
        <v>0</v>
      </c>
      <c r="J559" s="178">
        <f>J561</f>
        <v>0</v>
      </c>
      <c r="K559" s="178">
        <f t="shared" si="263"/>
        <v>0</v>
      </c>
      <c r="L559" s="178">
        <f t="shared" si="263"/>
        <v>0</v>
      </c>
      <c r="M559" s="182">
        <f>N559+O559</f>
        <v>0</v>
      </c>
      <c r="N559" s="182">
        <v>0</v>
      </c>
      <c r="O559" s="182">
        <v>0</v>
      </c>
      <c r="P559" s="179"/>
      <c r="Q559" s="179"/>
      <c r="R559" s="179"/>
      <c r="S559" s="182">
        <f>T559+U559</f>
        <v>0</v>
      </c>
      <c r="T559" s="182">
        <v>0</v>
      </c>
      <c r="U559" s="182">
        <v>0</v>
      </c>
      <c r="V559" s="182">
        <f>W559+X559</f>
        <v>0</v>
      </c>
      <c r="W559" s="182">
        <v>0</v>
      </c>
      <c r="X559" s="182">
        <v>0</v>
      </c>
      <c r="Y559" s="220"/>
    </row>
    <row r="560" spans="1:25" s="219" customFormat="1" ht="33.75" customHeight="1">
      <c r="A560" s="299"/>
      <c r="B560" s="268"/>
      <c r="C560" s="268"/>
      <c r="D560" s="300"/>
      <c r="E560" s="294" t="s">
        <v>39</v>
      </c>
      <c r="F560" s="90"/>
      <c r="G560" s="90">
        <f aca="true" t="shared" si="264" ref="G560:X560">G561</f>
        <v>0</v>
      </c>
      <c r="H560" s="90">
        <f t="shared" si="264"/>
        <v>0</v>
      </c>
      <c r="I560" s="90">
        <f t="shared" si="264"/>
        <v>0</v>
      </c>
      <c r="J560" s="90">
        <f t="shared" si="264"/>
        <v>0</v>
      </c>
      <c r="K560" s="90">
        <f t="shared" si="264"/>
        <v>0</v>
      </c>
      <c r="L560" s="90">
        <f t="shared" si="264"/>
        <v>0</v>
      </c>
      <c r="M560" s="90">
        <f t="shared" si="264"/>
        <v>0</v>
      </c>
      <c r="N560" s="90">
        <f t="shared" si="264"/>
        <v>0</v>
      </c>
      <c r="O560" s="90">
        <f t="shared" si="264"/>
        <v>0</v>
      </c>
      <c r="P560" s="90"/>
      <c r="Q560" s="90"/>
      <c r="R560" s="90"/>
      <c r="S560" s="90">
        <f t="shared" si="264"/>
        <v>0</v>
      </c>
      <c r="T560" s="90">
        <f t="shared" si="264"/>
        <v>0</v>
      </c>
      <c r="U560" s="90">
        <f t="shared" si="264"/>
        <v>0</v>
      </c>
      <c r="V560" s="90">
        <f t="shared" si="264"/>
        <v>0</v>
      </c>
      <c r="W560" s="90">
        <f t="shared" si="264"/>
        <v>0</v>
      </c>
      <c r="X560" s="90">
        <f t="shared" si="264"/>
        <v>0</v>
      </c>
      <c r="Y560" s="217"/>
    </row>
    <row r="561" spans="1:25" s="247" customFormat="1" ht="24" customHeight="1">
      <c r="A561" s="292"/>
      <c r="B561" s="170"/>
      <c r="C561" s="170"/>
      <c r="D561" s="89"/>
      <c r="E561" s="293" t="s">
        <v>529</v>
      </c>
      <c r="F561" s="222" t="s">
        <v>530</v>
      </c>
      <c r="G561" s="178">
        <f>G563</f>
        <v>0</v>
      </c>
      <c r="H561" s="178">
        <f t="shared" si="263"/>
        <v>0</v>
      </c>
      <c r="I561" s="178">
        <f t="shared" si="263"/>
        <v>0</v>
      </c>
      <c r="J561" s="178">
        <f>J563</f>
        <v>0</v>
      </c>
      <c r="K561" s="178">
        <f t="shared" si="263"/>
        <v>0</v>
      </c>
      <c r="L561" s="178">
        <f t="shared" si="263"/>
        <v>0</v>
      </c>
      <c r="M561" s="182">
        <f>N561+O561</f>
        <v>0</v>
      </c>
      <c r="N561" s="182">
        <v>0</v>
      </c>
      <c r="O561" s="182">
        <v>0</v>
      </c>
      <c r="P561" s="179"/>
      <c r="Q561" s="179"/>
      <c r="R561" s="179"/>
      <c r="S561" s="182">
        <f>T561+U561</f>
        <v>0</v>
      </c>
      <c r="T561" s="182">
        <v>0</v>
      </c>
      <c r="U561" s="182">
        <v>0</v>
      </c>
      <c r="V561" s="182">
        <f>W561+X561</f>
        <v>0</v>
      </c>
      <c r="W561" s="182">
        <v>0</v>
      </c>
      <c r="X561" s="182">
        <v>0</v>
      </c>
      <c r="Y561" s="220"/>
    </row>
    <row r="562" spans="1:25" s="219" customFormat="1" ht="20.25" customHeight="1">
      <c r="A562" s="299"/>
      <c r="B562" s="268"/>
      <c r="C562" s="268"/>
      <c r="D562" s="300"/>
      <c r="E562" s="294" t="s">
        <v>40</v>
      </c>
      <c r="F562" s="90"/>
      <c r="G562" s="90">
        <f aca="true" t="shared" si="265" ref="G562:X562">G563+G564</f>
        <v>0</v>
      </c>
      <c r="H562" s="90">
        <f t="shared" si="265"/>
        <v>0</v>
      </c>
      <c r="I562" s="90">
        <f t="shared" si="265"/>
        <v>0</v>
      </c>
      <c r="J562" s="90">
        <f t="shared" si="265"/>
        <v>0</v>
      </c>
      <c r="K562" s="90">
        <f t="shared" si="265"/>
        <v>0</v>
      </c>
      <c r="L562" s="90">
        <f t="shared" si="265"/>
        <v>0</v>
      </c>
      <c r="M562" s="90">
        <f t="shared" si="265"/>
        <v>0</v>
      </c>
      <c r="N562" s="90">
        <f t="shared" si="265"/>
        <v>0</v>
      </c>
      <c r="O562" s="90">
        <f t="shared" si="265"/>
        <v>0</v>
      </c>
      <c r="P562" s="90"/>
      <c r="Q562" s="90"/>
      <c r="R562" s="90"/>
      <c r="S562" s="90">
        <f>S563+S564</f>
        <v>0</v>
      </c>
      <c r="T562" s="90">
        <f>T563+T564</f>
        <v>0</v>
      </c>
      <c r="U562" s="90">
        <f>U563+U564</f>
        <v>0</v>
      </c>
      <c r="V562" s="90">
        <f t="shared" si="265"/>
        <v>0</v>
      </c>
      <c r="W562" s="90">
        <f t="shared" si="265"/>
        <v>0</v>
      </c>
      <c r="X562" s="90">
        <f t="shared" si="265"/>
        <v>0</v>
      </c>
      <c r="Y562" s="217"/>
    </row>
    <row r="563" spans="1:25" s="247" customFormat="1" ht="12.75" customHeight="1">
      <c r="A563" s="292"/>
      <c r="B563" s="170"/>
      <c r="C563" s="170"/>
      <c r="D563" s="89"/>
      <c r="E563" s="293" t="s">
        <v>595</v>
      </c>
      <c r="F563" s="222" t="s">
        <v>594</v>
      </c>
      <c r="G563" s="178">
        <f aca="true" t="shared" si="266" ref="G563:L564">G565</f>
        <v>0</v>
      </c>
      <c r="H563" s="178">
        <f t="shared" si="266"/>
        <v>0</v>
      </c>
      <c r="I563" s="178">
        <f t="shared" si="266"/>
        <v>0</v>
      </c>
      <c r="J563" s="178">
        <f t="shared" si="266"/>
        <v>0</v>
      </c>
      <c r="K563" s="178">
        <f t="shared" si="266"/>
        <v>0</v>
      </c>
      <c r="L563" s="178">
        <f t="shared" si="266"/>
        <v>0</v>
      </c>
      <c r="M563" s="182">
        <f>N563+O563</f>
        <v>0</v>
      </c>
      <c r="N563" s="182">
        <v>0</v>
      </c>
      <c r="O563" s="182">
        <v>0</v>
      </c>
      <c r="P563" s="179"/>
      <c r="Q563" s="179"/>
      <c r="R563" s="179"/>
      <c r="S563" s="182">
        <f>T563+U563</f>
        <v>0</v>
      </c>
      <c r="T563" s="182">
        <v>0</v>
      </c>
      <c r="U563" s="182">
        <v>0</v>
      </c>
      <c r="V563" s="182">
        <f>W563+X563</f>
        <v>0</v>
      </c>
      <c r="W563" s="182">
        <v>0</v>
      </c>
      <c r="X563" s="182">
        <v>0</v>
      </c>
      <c r="Y563" s="220"/>
    </row>
    <row r="564" spans="1:25" s="247" customFormat="1" ht="12.75" customHeight="1">
      <c r="A564" s="292"/>
      <c r="B564" s="170"/>
      <c r="C564" s="170"/>
      <c r="D564" s="89"/>
      <c r="E564" s="293" t="s">
        <v>597</v>
      </c>
      <c r="F564" s="222" t="s">
        <v>596</v>
      </c>
      <c r="G564" s="178">
        <f t="shared" si="266"/>
        <v>0</v>
      </c>
      <c r="H564" s="178">
        <f t="shared" si="266"/>
        <v>0</v>
      </c>
      <c r="I564" s="178">
        <f t="shared" si="266"/>
        <v>0</v>
      </c>
      <c r="J564" s="178">
        <f t="shared" si="266"/>
        <v>0</v>
      </c>
      <c r="K564" s="178">
        <f t="shared" si="266"/>
        <v>0</v>
      </c>
      <c r="L564" s="178">
        <f t="shared" si="266"/>
        <v>0</v>
      </c>
      <c r="M564" s="182">
        <f>N564+O564</f>
        <v>0</v>
      </c>
      <c r="N564" s="182">
        <v>0</v>
      </c>
      <c r="O564" s="182">
        <v>0</v>
      </c>
      <c r="P564" s="179"/>
      <c r="Q564" s="179"/>
      <c r="R564" s="179"/>
      <c r="S564" s="182">
        <f>T564+U564</f>
        <v>0</v>
      </c>
      <c r="T564" s="182">
        <v>0</v>
      </c>
      <c r="U564" s="182">
        <v>0</v>
      </c>
      <c r="V564" s="182">
        <f>W564+X564</f>
        <v>0</v>
      </c>
      <c r="W564" s="182">
        <v>0</v>
      </c>
      <c r="X564" s="182">
        <v>0</v>
      </c>
      <c r="Y564" s="220"/>
    </row>
    <row r="565" spans="1:25" s="219" customFormat="1" ht="20.25" customHeight="1">
      <c r="A565" s="299"/>
      <c r="B565" s="268"/>
      <c r="C565" s="268"/>
      <c r="D565" s="300"/>
      <c r="E565" s="294" t="s">
        <v>41</v>
      </c>
      <c r="F565" s="90"/>
      <c r="G565" s="90">
        <f aca="true" t="shared" si="267" ref="G565:X565">G566</f>
        <v>0</v>
      </c>
      <c r="H565" s="90">
        <f t="shared" si="267"/>
        <v>0</v>
      </c>
      <c r="I565" s="90">
        <f t="shared" si="267"/>
        <v>0</v>
      </c>
      <c r="J565" s="90">
        <f t="shared" si="267"/>
        <v>0</v>
      </c>
      <c r="K565" s="90">
        <f t="shared" si="267"/>
        <v>0</v>
      </c>
      <c r="L565" s="90">
        <f t="shared" si="267"/>
        <v>0</v>
      </c>
      <c r="M565" s="90">
        <f t="shared" si="267"/>
        <v>0</v>
      </c>
      <c r="N565" s="90">
        <f t="shared" si="267"/>
        <v>0</v>
      </c>
      <c r="O565" s="90">
        <f t="shared" si="267"/>
        <v>0</v>
      </c>
      <c r="P565" s="90"/>
      <c r="Q565" s="90"/>
      <c r="R565" s="90"/>
      <c r="S565" s="90">
        <f t="shared" si="267"/>
        <v>0</v>
      </c>
      <c r="T565" s="90">
        <f t="shared" si="267"/>
        <v>0</v>
      </c>
      <c r="U565" s="90">
        <f t="shared" si="267"/>
        <v>0</v>
      </c>
      <c r="V565" s="90">
        <f t="shared" si="267"/>
        <v>0</v>
      </c>
      <c r="W565" s="90">
        <f t="shared" si="267"/>
        <v>0</v>
      </c>
      <c r="X565" s="90">
        <f t="shared" si="267"/>
        <v>0</v>
      </c>
      <c r="Y565" s="217"/>
    </row>
    <row r="566" spans="1:25" s="247" customFormat="1" ht="12.75" customHeight="1">
      <c r="A566" s="292"/>
      <c r="B566" s="170"/>
      <c r="C566" s="170"/>
      <c r="D566" s="89"/>
      <c r="E566" s="293" t="s">
        <v>547</v>
      </c>
      <c r="F566" s="222" t="s">
        <v>548</v>
      </c>
      <c r="G566" s="178">
        <f aca="true" t="shared" si="268" ref="G566:L566">G568</f>
        <v>0</v>
      </c>
      <c r="H566" s="178">
        <f t="shared" si="268"/>
        <v>0</v>
      </c>
      <c r="I566" s="178">
        <f t="shared" si="268"/>
        <v>0</v>
      </c>
      <c r="J566" s="178">
        <f t="shared" si="268"/>
        <v>0</v>
      </c>
      <c r="K566" s="178">
        <f t="shared" si="268"/>
        <v>0</v>
      </c>
      <c r="L566" s="178">
        <f t="shared" si="268"/>
        <v>0</v>
      </c>
      <c r="M566" s="182">
        <f>N566+O566</f>
        <v>0</v>
      </c>
      <c r="N566" s="182">
        <v>0</v>
      </c>
      <c r="O566" s="182">
        <v>0</v>
      </c>
      <c r="P566" s="179"/>
      <c r="Q566" s="179"/>
      <c r="R566" s="179"/>
      <c r="S566" s="182">
        <f>T566+U566</f>
        <v>0</v>
      </c>
      <c r="T566" s="182">
        <v>0</v>
      </c>
      <c r="U566" s="182">
        <v>0</v>
      </c>
      <c r="V566" s="182">
        <f>W566+X566</f>
        <v>0</v>
      </c>
      <c r="W566" s="182">
        <v>0</v>
      </c>
      <c r="X566" s="182">
        <v>0</v>
      </c>
      <c r="Y566" s="220"/>
    </row>
    <row r="567" spans="1:25" s="219" customFormat="1" ht="24" customHeight="1">
      <c r="A567" s="299" t="s">
        <v>419</v>
      </c>
      <c r="B567" s="268" t="s">
        <v>401</v>
      </c>
      <c r="C567" s="268" t="s">
        <v>288</v>
      </c>
      <c r="D567" s="300" t="s">
        <v>268</v>
      </c>
      <c r="E567" s="294" t="s">
        <v>420</v>
      </c>
      <c r="F567" s="90"/>
      <c r="G567" s="90">
        <f>G569</f>
        <v>0</v>
      </c>
      <c r="H567" s="90">
        <f aca="true" t="shared" si="269" ref="H567:X567">H569</f>
        <v>0</v>
      </c>
      <c r="I567" s="90">
        <f t="shared" si="269"/>
        <v>0</v>
      </c>
      <c r="J567" s="90">
        <f t="shared" si="269"/>
        <v>0</v>
      </c>
      <c r="K567" s="90">
        <f t="shared" si="269"/>
        <v>0</v>
      </c>
      <c r="L567" s="90">
        <f t="shared" si="269"/>
        <v>0</v>
      </c>
      <c r="M567" s="90">
        <f t="shared" si="269"/>
        <v>0</v>
      </c>
      <c r="N567" s="90">
        <f t="shared" si="269"/>
        <v>0</v>
      </c>
      <c r="O567" s="90">
        <f t="shared" si="269"/>
        <v>0</v>
      </c>
      <c r="P567" s="90"/>
      <c r="Q567" s="90"/>
      <c r="R567" s="90"/>
      <c r="S567" s="90">
        <f>S569</f>
        <v>0</v>
      </c>
      <c r="T567" s="90">
        <f>T569</f>
        <v>0</v>
      </c>
      <c r="U567" s="90">
        <f>U569</f>
        <v>0</v>
      </c>
      <c r="V567" s="90">
        <f t="shared" si="269"/>
        <v>0</v>
      </c>
      <c r="W567" s="90">
        <f t="shared" si="269"/>
        <v>0</v>
      </c>
      <c r="X567" s="90">
        <f t="shared" si="269"/>
        <v>0</v>
      </c>
      <c r="Y567" s="217"/>
    </row>
    <row r="568" spans="1:25" s="247" customFormat="1" ht="12.75" customHeight="1">
      <c r="A568" s="292"/>
      <c r="B568" s="170"/>
      <c r="C568" s="170"/>
      <c r="D568" s="89"/>
      <c r="E568" s="293" t="s">
        <v>273</v>
      </c>
      <c r="F568" s="89"/>
      <c r="G568" s="89"/>
      <c r="H568" s="89"/>
      <c r="I568" s="89"/>
      <c r="J568" s="89"/>
      <c r="K568" s="89"/>
      <c r="L568" s="89"/>
      <c r="M568" s="249"/>
      <c r="N568" s="249"/>
      <c r="O568" s="249"/>
      <c r="P568" s="249"/>
      <c r="Q568" s="249"/>
      <c r="R568" s="249"/>
      <c r="S568" s="249"/>
      <c r="T568" s="249"/>
      <c r="U568" s="249"/>
      <c r="V568" s="249"/>
      <c r="W568" s="249"/>
      <c r="X568" s="249"/>
      <c r="Y568" s="220"/>
    </row>
    <row r="569" spans="1:25" s="247" customFormat="1" ht="12.75" customHeight="1">
      <c r="A569" s="221" t="s">
        <v>421</v>
      </c>
      <c r="B569" s="222" t="s">
        <v>401</v>
      </c>
      <c r="C569" s="222" t="s">
        <v>288</v>
      </c>
      <c r="D569" s="222" t="s">
        <v>271</v>
      </c>
      <c r="E569" s="293" t="s">
        <v>420</v>
      </c>
      <c r="F569" s="89"/>
      <c r="G569" s="89">
        <f aca="true" t="shared" si="270" ref="G569:L569">G571+G574+G576+G578</f>
        <v>0</v>
      </c>
      <c r="H569" s="89">
        <f t="shared" si="270"/>
        <v>0</v>
      </c>
      <c r="I569" s="89">
        <f t="shared" si="270"/>
        <v>0</v>
      </c>
      <c r="J569" s="89">
        <f t="shared" si="270"/>
        <v>0</v>
      </c>
      <c r="K569" s="89">
        <f t="shared" si="270"/>
        <v>0</v>
      </c>
      <c r="L569" s="89">
        <f t="shared" si="270"/>
        <v>0</v>
      </c>
      <c r="M569" s="182">
        <f>N569+O569</f>
        <v>0</v>
      </c>
      <c r="N569" s="182">
        <v>0</v>
      </c>
      <c r="O569" s="182">
        <v>0</v>
      </c>
      <c r="P569" s="179"/>
      <c r="Q569" s="179"/>
      <c r="R569" s="179"/>
      <c r="S569" s="182">
        <f>T569+U569</f>
        <v>0</v>
      </c>
      <c r="T569" s="182">
        <v>0</v>
      </c>
      <c r="U569" s="182">
        <v>0</v>
      </c>
      <c r="V569" s="182">
        <f>W569+X569</f>
        <v>0</v>
      </c>
      <c r="W569" s="182">
        <v>0</v>
      </c>
      <c r="X569" s="182">
        <v>0</v>
      </c>
      <c r="Y569" s="220"/>
    </row>
    <row r="570" spans="1:25" s="247" customFormat="1" ht="12.75" customHeight="1">
      <c r="A570" s="292"/>
      <c r="B570" s="170"/>
      <c r="C570" s="170"/>
      <c r="D570" s="89"/>
      <c r="E570" s="293" t="s">
        <v>77</v>
      </c>
      <c r="F570" s="89"/>
      <c r="G570" s="89"/>
      <c r="H570" s="89"/>
      <c r="I570" s="89"/>
      <c r="J570" s="89"/>
      <c r="K570" s="89"/>
      <c r="L570" s="89"/>
      <c r="M570" s="249"/>
      <c r="N570" s="249"/>
      <c r="O570" s="249"/>
      <c r="P570" s="249"/>
      <c r="Q570" s="249"/>
      <c r="R570" s="249"/>
      <c r="S570" s="249"/>
      <c r="T570" s="249"/>
      <c r="U570" s="249"/>
      <c r="V570" s="249"/>
      <c r="W570" s="249"/>
      <c r="X570" s="249"/>
      <c r="Y570" s="220"/>
    </row>
    <row r="571" spans="1:25" s="219" customFormat="1" ht="21" customHeight="1">
      <c r="A571" s="299"/>
      <c r="B571" s="268"/>
      <c r="C571" s="268"/>
      <c r="D571" s="300"/>
      <c r="E571" s="294" t="s">
        <v>48</v>
      </c>
      <c r="F571" s="90"/>
      <c r="G571" s="90">
        <f aca="true" t="shared" si="271" ref="G571:X571">G572+G573</f>
        <v>0</v>
      </c>
      <c r="H571" s="90">
        <f t="shared" si="271"/>
        <v>0</v>
      </c>
      <c r="I571" s="90">
        <f t="shared" si="271"/>
        <v>0</v>
      </c>
      <c r="J571" s="90">
        <f t="shared" si="271"/>
        <v>0</v>
      </c>
      <c r="K571" s="90">
        <f t="shared" si="271"/>
        <v>0</v>
      </c>
      <c r="L571" s="90">
        <f t="shared" si="271"/>
        <v>0</v>
      </c>
      <c r="M571" s="90">
        <f t="shared" si="271"/>
        <v>0</v>
      </c>
      <c r="N571" s="90">
        <f t="shared" si="271"/>
        <v>0</v>
      </c>
      <c r="O571" s="90">
        <f t="shared" si="271"/>
        <v>0</v>
      </c>
      <c r="P571" s="90"/>
      <c r="Q571" s="90"/>
      <c r="R571" s="90"/>
      <c r="S571" s="90">
        <f>S572+S573</f>
        <v>0</v>
      </c>
      <c r="T571" s="90">
        <f>T572+T573</f>
        <v>0</v>
      </c>
      <c r="U571" s="90">
        <f>U572+U573</f>
        <v>0</v>
      </c>
      <c r="V571" s="90">
        <f t="shared" si="271"/>
        <v>0</v>
      </c>
      <c r="W571" s="90">
        <f t="shared" si="271"/>
        <v>0</v>
      </c>
      <c r="X571" s="90">
        <f t="shared" si="271"/>
        <v>0</v>
      </c>
      <c r="Y571" s="217"/>
    </row>
    <row r="572" spans="1:25" s="247" customFormat="1" ht="12.75" customHeight="1">
      <c r="A572" s="292"/>
      <c r="B572" s="170"/>
      <c r="C572" s="170"/>
      <c r="D572" s="89"/>
      <c r="E572" s="293" t="s">
        <v>595</v>
      </c>
      <c r="F572" s="222" t="s">
        <v>594</v>
      </c>
      <c r="G572" s="178">
        <f aca="true" t="shared" si="272" ref="G572:L573">G574</f>
        <v>0</v>
      </c>
      <c r="H572" s="178">
        <f t="shared" si="272"/>
        <v>0</v>
      </c>
      <c r="I572" s="178">
        <f t="shared" si="272"/>
        <v>0</v>
      </c>
      <c r="J572" s="178">
        <f t="shared" si="272"/>
        <v>0</v>
      </c>
      <c r="K572" s="178">
        <f t="shared" si="272"/>
        <v>0</v>
      </c>
      <c r="L572" s="178">
        <f t="shared" si="272"/>
        <v>0</v>
      </c>
      <c r="M572" s="182">
        <f>N572+O572</f>
        <v>0</v>
      </c>
      <c r="N572" s="182">
        <v>0</v>
      </c>
      <c r="O572" s="182">
        <v>0</v>
      </c>
      <c r="P572" s="179"/>
      <c r="Q572" s="179"/>
      <c r="R572" s="179"/>
      <c r="S572" s="182">
        <f>T572+U572</f>
        <v>0</v>
      </c>
      <c r="T572" s="182">
        <v>0</v>
      </c>
      <c r="U572" s="182">
        <v>0</v>
      </c>
      <c r="V572" s="182">
        <f>W572+X572</f>
        <v>0</v>
      </c>
      <c r="W572" s="182">
        <v>0</v>
      </c>
      <c r="X572" s="182">
        <v>0</v>
      </c>
      <c r="Y572" s="220"/>
    </row>
    <row r="573" spans="1:25" s="247" customFormat="1" ht="12.75" customHeight="1">
      <c r="A573" s="292"/>
      <c r="B573" s="170"/>
      <c r="C573" s="170"/>
      <c r="D573" s="89"/>
      <c r="E573" s="293" t="s">
        <v>597</v>
      </c>
      <c r="F573" s="222" t="s">
        <v>596</v>
      </c>
      <c r="G573" s="178">
        <f t="shared" si="272"/>
        <v>0</v>
      </c>
      <c r="H573" s="178">
        <f t="shared" si="272"/>
        <v>0</v>
      </c>
      <c r="I573" s="178">
        <f t="shared" si="272"/>
        <v>0</v>
      </c>
      <c r="J573" s="178">
        <f t="shared" si="272"/>
        <v>0</v>
      </c>
      <c r="K573" s="178">
        <f t="shared" si="272"/>
        <v>0</v>
      </c>
      <c r="L573" s="178">
        <f t="shared" si="272"/>
        <v>0</v>
      </c>
      <c r="M573" s="182">
        <f>N573+O573</f>
        <v>0</v>
      </c>
      <c r="N573" s="182">
        <v>0</v>
      </c>
      <c r="O573" s="182">
        <v>0</v>
      </c>
      <c r="P573" s="179"/>
      <c r="Q573" s="179"/>
      <c r="R573" s="179"/>
      <c r="S573" s="182">
        <f>T573+U573</f>
        <v>0</v>
      </c>
      <c r="T573" s="182">
        <v>0</v>
      </c>
      <c r="U573" s="182">
        <v>0</v>
      </c>
      <c r="V573" s="182">
        <f>W573+X573</f>
        <v>0</v>
      </c>
      <c r="W573" s="182">
        <v>0</v>
      </c>
      <c r="X573" s="182">
        <v>0</v>
      </c>
      <c r="Y573" s="220"/>
    </row>
    <row r="574" spans="1:25" s="219" customFormat="1" ht="26.25" customHeight="1">
      <c r="A574" s="299"/>
      <c r="B574" s="268"/>
      <c r="C574" s="268"/>
      <c r="D574" s="300"/>
      <c r="E574" s="294" t="s">
        <v>49</v>
      </c>
      <c r="F574" s="90"/>
      <c r="G574" s="90">
        <f aca="true" t="shared" si="273" ref="G574:X574">G575</f>
        <v>0</v>
      </c>
      <c r="H574" s="90">
        <f t="shared" si="273"/>
        <v>0</v>
      </c>
      <c r="I574" s="90">
        <f t="shared" si="273"/>
        <v>0</v>
      </c>
      <c r="J574" s="90">
        <f t="shared" si="273"/>
        <v>0</v>
      </c>
      <c r="K574" s="90">
        <f t="shared" si="273"/>
        <v>0</v>
      </c>
      <c r="L574" s="90">
        <f t="shared" si="273"/>
        <v>0</v>
      </c>
      <c r="M574" s="90">
        <f t="shared" si="273"/>
        <v>0</v>
      </c>
      <c r="N574" s="90">
        <f t="shared" si="273"/>
        <v>0</v>
      </c>
      <c r="O574" s="90">
        <f t="shared" si="273"/>
        <v>0</v>
      </c>
      <c r="P574" s="90"/>
      <c r="Q574" s="90"/>
      <c r="R574" s="90"/>
      <c r="S574" s="90">
        <f t="shared" si="273"/>
        <v>0</v>
      </c>
      <c r="T574" s="90">
        <f t="shared" si="273"/>
        <v>0</v>
      </c>
      <c r="U574" s="90">
        <f t="shared" si="273"/>
        <v>0</v>
      </c>
      <c r="V574" s="90">
        <f t="shared" si="273"/>
        <v>0</v>
      </c>
      <c r="W574" s="90">
        <f t="shared" si="273"/>
        <v>0</v>
      </c>
      <c r="X574" s="90">
        <f t="shared" si="273"/>
        <v>0</v>
      </c>
      <c r="Y574" s="217"/>
    </row>
    <row r="575" spans="1:25" s="247" customFormat="1" ht="12.75" customHeight="1">
      <c r="A575" s="292"/>
      <c r="B575" s="170"/>
      <c r="C575" s="170"/>
      <c r="D575" s="89"/>
      <c r="E575" s="293" t="s">
        <v>494</v>
      </c>
      <c r="F575" s="222" t="s">
        <v>495</v>
      </c>
      <c r="G575" s="178">
        <f aca="true" t="shared" si="274" ref="G575:L575">G577</f>
        <v>0</v>
      </c>
      <c r="H575" s="178">
        <f t="shared" si="274"/>
        <v>0</v>
      </c>
      <c r="I575" s="178">
        <f t="shared" si="274"/>
        <v>0</v>
      </c>
      <c r="J575" s="178">
        <f t="shared" si="274"/>
        <v>0</v>
      </c>
      <c r="K575" s="178">
        <f t="shared" si="274"/>
        <v>0</v>
      </c>
      <c r="L575" s="178">
        <f t="shared" si="274"/>
        <v>0</v>
      </c>
      <c r="M575" s="182">
        <f>N575+O575</f>
        <v>0</v>
      </c>
      <c r="N575" s="182">
        <v>0</v>
      </c>
      <c r="O575" s="182">
        <v>0</v>
      </c>
      <c r="P575" s="179"/>
      <c r="Q575" s="179"/>
      <c r="R575" s="179"/>
      <c r="S575" s="182">
        <f>T575+U575</f>
        <v>0</v>
      </c>
      <c r="T575" s="182">
        <v>0</v>
      </c>
      <c r="U575" s="182">
        <v>0</v>
      </c>
      <c r="V575" s="249"/>
      <c r="W575" s="249"/>
      <c r="X575" s="249"/>
      <c r="Y575" s="220"/>
    </row>
    <row r="576" spans="1:25" s="219" customFormat="1" ht="46.5" customHeight="1">
      <c r="A576" s="299"/>
      <c r="B576" s="268"/>
      <c r="C576" s="268"/>
      <c r="D576" s="300"/>
      <c r="E576" s="294" t="s">
        <v>50</v>
      </c>
      <c r="F576" s="90"/>
      <c r="G576" s="90">
        <f aca="true" t="shared" si="275" ref="G576:X576">G577</f>
        <v>0</v>
      </c>
      <c r="H576" s="90">
        <f t="shared" si="275"/>
        <v>0</v>
      </c>
      <c r="I576" s="90">
        <f t="shared" si="275"/>
        <v>0</v>
      </c>
      <c r="J576" s="90">
        <f t="shared" si="275"/>
        <v>0</v>
      </c>
      <c r="K576" s="90">
        <f t="shared" si="275"/>
        <v>0</v>
      </c>
      <c r="L576" s="90">
        <f t="shared" si="275"/>
        <v>0</v>
      </c>
      <c r="M576" s="90">
        <f t="shared" si="275"/>
        <v>0</v>
      </c>
      <c r="N576" s="90">
        <f t="shared" si="275"/>
        <v>0</v>
      </c>
      <c r="O576" s="90">
        <f t="shared" si="275"/>
        <v>0</v>
      </c>
      <c r="P576" s="90"/>
      <c r="Q576" s="90"/>
      <c r="R576" s="90"/>
      <c r="S576" s="90">
        <f t="shared" si="275"/>
        <v>0</v>
      </c>
      <c r="T576" s="90">
        <f t="shared" si="275"/>
        <v>0</v>
      </c>
      <c r="U576" s="90">
        <f t="shared" si="275"/>
        <v>0</v>
      </c>
      <c r="V576" s="90">
        <f t="shared" si="275"/>
        <v>0</v>
      </c>
      <c r="W576" s="90">
        <f t="shared" si="275"/>
        <v>0</v>
      </c>
      <c r="X576" s="90">
        <f t="shared" si="275"/>
        <v>0</v>
      </c>
      <c r="Y576" s="217"/>
    </row>
    <row r="577" spans="1:25" s="247" customFormat="1" ht="12.75" customHeight="1">
      <c r="A577" s="292"/>
      <c r="B577" s="170"/>
      <c r="C577" s="170"/>
      <c r="D577" s="89"/>
      <c r="E577" s="293" t="s">
        <v>541</v>
      </c>
      <c r="F577" s="222" t="s">
        <v>542</v>
      </c>
      <c r="G577" s="178">
        <f aca="true" t="shared" si="276" ref="G577:L577">G579</f>
        <v>0</v>
      </c>
      <c r="H577" s="178">
        <f t="shared" si="276"/>
        <v>0</v>
      </c>
      <c r="I577" s="178">
        <f t="shared" si="276"/>
        <v>0</v>
      </c>
      <c r="J577" s="178">
        <f t="shared" si="276"/>
        <v>0</v>
      </c>
      <c r="K577" s="178">
        <f t="shared" si="276"/>
        <v>0</v>
      </c>
      <c r="L577" s="178">
        <f t="shared" si="276"/>
        <v>0</v>
      </c>
      <c r="M577" s="182">
        <f>N577+O577</f>
        <v>0</v>
      </c>
      <c r="N577" s="182">
        <v>0</v>
      </c>
      <c r="O577" s="182">
        <v>0</v>
      </c>
      <c r="P577" s="179"/>
      <c r="Q577" s="179"/>
      <c r="R577" s="179"/>
      <c r="S577" s="182">
        <f>T577+U577</f>
        <v>0</v>
      </c>
      <c r="T577" s="182">
        <v>0</v>
      </c>
      <c r="U577" s="182">
        <v>0</v>
      </c>
      <c r="V577" s="182">
        <f>W577+X577</f>
        <v>0</v>
      </c>
      <c r="W577" s="182">
        <v>0</v>
      </c>
      <c r="X577" s="182">
        <v>0</v>
      </c>
      <c r="Y577" s="220"/>
    </row>
    <row r="578" spans="1:25" s="219" customFormat="1" ht="46.5" customHeight="1">
      <c r="A578" s="299"/>
      <c r="B578" s="268"/>
      <c r="C578" s="268"/>
      <c r="D578" s="300"/>
      <c r="E578" s="294" t="s">
        <v>51</v>
      </c>
      <c r="F578" s="90"/>
      <c r="G578" s="90">
        <f aca="true" t="shared" si="277" ref="G578:X578">G579</f>
        <v>0</v>
      </c>
      <c r="H578" s="90">
        <f t="shared" si="277"/>
        <v>0</v>
      </c>
      <c r="I578" s="90">
        <f t="shared" si="277"/>
        <v>0</v>
      </c>
      <c r="J578" s="90">
        <f t="shared" si="277"/>
        <v>0</v>
      </c>
      <c r="K578" s="90">
        <f t="shared" si="277"/>
        <v>0</v>
      </c>
      <c r="L578" s="90">
        <f t="shared" si="277"/>
        <v>0</v>
      </c>
      <c r="M578" s="90">
        <f t="shared" si="277"/>
        <v>0</v>
      </c>
      <c r="N578" s="90">
        <f t="shared" si="277"/>
        <v>0</v>
      </c>
      <c r="O578" s="90">
        <f t="shared" si="277"/>
        <v>0</v>
      </c>
      <c r="P578" s="90"/>
      <c r="Q578" s="90"/>
      <c r="R578" s="90"/>
      <c r="S578" s="90">
        <f t="shared" si="277"/>
        <v>0</v>
      </c>
      <c r="T578" s="90">
        <f t="shared" si="277"/>
        <v>0</v>
      </c>
      <c r="U578" s="90">
        <f t="shared" si="277"/>
        <v>0</v>
      </c>
      <c r="V578" s="90">
        <f t="shared" si="277"/>
        <v>0</v>
      </c>
      <c r="W578" s="90">
        <f t="shared" si="277"/>
        <v>0</v>
      </c>
      <c r="X578" s="90">
        <f t="shared" si="277"/>
        <v>0</v>
      </c>
      <c r="Y578" s="217"/>
    </row>
    <row r="579" spans="1:25" s="247" customFormat="1" ht="23.25" customHeight="1">
      <c r="A579" s="292"/>
      <c r="B579" s="170"/>
      <c r="C579" s="170"/>
      <c r="D579" s="89"/>
      <c r="E579" s="293" t="s">
        <v>486</v>
      </c>
      <c r="F579" s="222" t="s">
        <v>485</v>
      </c>
      <c r="G579" s="178">
        <f aca="true" t="shared" si="278" ref="G579:L579">G581</f>
        <v>0</v>
      </c>
      <c r="H579" s="178">
        <f t="shared" si="278"/>
        <v>0</v>
      </c>
      <c r="I579" s="178">
        <f t="shared" si="278"/>
        <v>0</v>
      </c>
      <c r="J579" s="178">
        <f t="shared" si="278"/>
        <v>0</v>
      </c>
      <c r="K579" s="178">
        <f t="shared" si="278"/>
        <v>0</v>
      </c>
      <c r="L579" s="178">
        <f t="shared" si="278"/>
        <v>0</v>
      </c>
      <c r="M579" s="182">
        <f>N579+O579</f>
        <v>0</v>
      </c>
      <c r="N579" s="182">
        <v>0</v>
      </c>
      <c r="O579" s="182">
        <v>0</v>
      </c>
      <c r="P579" s="179"/>
      <c r="Q579" s="179"/>
      <c r="R579" s="179"/>
      <c r="S579" s="182">
        <f>T579+U579</f>
        <v>0</v>
      </c>
      <c r="T579" s="182">
        <v>0</v>
      </c>
      <c r="U579" s="182">
        <v>0</v>
      </c>
      <c r="V579" s="182">
        <f>W579+X579</f>
        <v>0</v>
      </c>
      <c r="W579" s="182">
        <v>0</v>
      </c>
      <c r="X579" s="182">
        <v>0</v>
      </c>
      <c r="Y579" s="220"/>
    </row>
    <row r="580" spans="1:25" s="296" customFormat="1" ht="21.75" customHeight="1">
      <c r="A580" s="322" t="s">
        <v>422</v>
      </c>
      <c r="B580" s="323" t="s">
        <v>423</v>
      </c>
      <c r="C580" s="323" t="s">
        <v>268</v>
      </c>
      <c r="D580" s="90" t="s">
        <v>268</v>
      </c>
      <c r="E580" s="294" t="s">
        <v>424</v>
      </c>
      <c r="F580" s="90"/>
      <c r="G580" s="90">
        <f>G582+G589+G599+G620</f>
        <v>27610</v>
      </c>
      <c r="H580" s="90">
        <f>H582+H589+H599+H620</f>
        <v>27610</v>
      </c>
      <c r="I580" s="90">
        <f>I582+I589+I599+I620</f>
        <v>0</v>
      </c>
      <c r="J580" s="90">
        <f aca="true" t="shared" si="279" ref="J580:X580">J582+J589+J599+J620</f>
        <v>22200</v>
      </c>
      <c r="K580" s="90">
        <f t="shared" si="279"/>
        <v>22200</v>
      </c>
      <c r="L580" s="90">
        <f t="shared" si="279"/>
        <v>0</v>
      </c>
      <c r="M580" s="90">
        <f t="shared" si="279"/>
        <v>17300</v>
      </c>
      <c r="N580" s="90">
        <f t="shared" si="279"/>
        <v>17300</v>
      </c>
      <c r="O580" s="90">
        <f t="shared" si="279"/>
        <v>0</v>
      </c>
      <c r="P580" s="90"/>
      <c r="Q580" s="90"/>
      <c r="R580" s="90"/>
      <c r="S580" s="90">
        <f>S582+S589+S599+S620</f>
        <v>17925</v>
      </c>
      <c r="T580" s="90">
        <f>T582+T589+T599+T620</f>
        <v>17925</v>
      </c>
      <c r="U580" s="90">
        <f>U582+U589+U599+U620</f>
        <v>0</v>
      </c>
      <c r="V580" s="90">
        <f t="shared" si="279"/>
        <v>20613.75</v>
      </c>
      <c r="W580" s="90">
        <f t="shared" si="279"/>
        <v>20613.75</v>
      </c>
      <c r="X580" s="90">
        <f t="shared" si="279"/>
        <v>0</v>
      </c>
      <c r="Y580" s="295"/>
    </row>
    <row r="581" spans="1:25" s="247" customFormat="1" ht="12.75" customHeight="1">
      <c r="A581" s="292"/>
      <c r="B581" s="170"/>
      <c r="C581" s="170"/>
      <c r="D581" s="89"/>
      <c r="E581" s="293" t="s">
        <v>77</v>
      </c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220"/>
    </row>
    <row r="582" spans="1:25" s="219" customFormat="1" ht="14.25" customHeight="1">
      <c r="A582" s="299" t="s">
        <v>425</v>
      </c>
      <c r="B582" s="268" t="s">
        <v>423</v>
      </c>
      <c r="C582" s="268" t="s">
        <v>277</v>
      </c>
      <c r="D582" s="300" t="s">
        <v>268</v>
      </c>
      <c r="E582" s="294" t="s">
        <v>426</v>
      </c>
      <c r="F582" s="90"/>
      <c r="G582" s="90">
        <f>G584</f>
        <v>6970</v>
      </c>
      <c r="H582" s="90">
        <f>H584</f>
        <v>6970</v>
      </c>
      <c r="I582" s="90">
        <f>I584</f>
        <v>0</v>
      </c>
      <c r="J582" s="90">
        <f aca="true" t="shared" si="280" ref="J582:X582">J584</f>
        <v>6700</v>
      </c>
      <c r="K582" s="90">
        <f t="shared" si="280"/>
        <v>6700</v>
      </c>
      <c r="L582" s="90">
        <f t="shared" si="280"/>
        <v>0</v>
      </c>
      <c r="M582" s="90">
        <f t="shared" si="280"/>
        <v>4500</v>
      </c>
      <c r="N582" s="90">
        <f t="shared" si="280"/>
        <v>4500</v>
      </c>
      <c r="O582" s="90">
        <f t="shared" si="280"/>
        <v>0</v>
      </c>
      <c r="P582" s="90"/>
      <c r="Q582" s="90"/>
      <c r="R582" s="90"/>
      <c r="S582" s="90">
        <f>S584</f>
        <v>4545</v>
      </c>
      <c r="T582" s="90">
        <f>T584</f>
        <v>4545</v>
      </c>
      <c r="U582" s="90">
        <f>U584</f>
        <v>0</v>
      </c>
      <c r="V582" s="90">
        <f t="shared" si="280"/>
        <v>5226.75</v>
      </c>
      <c r="W582" s="90">
        <f t="shared" si="280"/>
        <v>5226.75</v>
      </c>
      <c r="X582" s="90">
        <f t="shared" si="280"/>
        <v>0</v>
      </c>
      <c r="Y582" s="217"/>
    </row>
    <row r="583" spans="1:25" s="247" customFormat="1" ht="12.75" customHeight="1">
      <c r="A583" s="292"/>
      <c r="B583" s="170"/>
      <c r="C583" s="170"/>
      <c r="D583" s="89"/>
      <c r="E583" s="293" t="s">
        <v>273</v>
      </c>
      <c r="F583" s="89"/>
      <c r="G583" s="89"/>
      <c r="H583" s="89"/>
      <c r="I583" s="89"/>
      <c r="J583" s="89"/>
      <c r="K583" s="89"/>
      <c r="L583" s="89"/>
      <c r="M583" s="249"/>
      <c r="N583" s="249"/>
      <c r="O583" s="249"/>
      <c r="P583" s="249"/>
      <c r="Q583" s="249"/>
      <c r="R583" s="249"/>
      <c r="S583" s="249"/>
      <c r="T583" s="249"/>
      <c r="U583" s="249"/>
      <c r="V583" s="249"/>
      <c r="W583" s="249"/>
      <c r="X583" s="249"/>
      <c r="Y583" s="220"/>
    </row>
    <row r="584" spans="1:25" s="247" customFormat="1" ht="12.75" customHeight="1">
      <c r="A584" s="221" t="s">
        <v>427</v>
      </c>
      <c r="B584" s="222" t="s">
        <v>423</v>
      </c>
      <c r="C584" s="222" t="s">
        <v>277</v>
      </c>
      <c r="D584" s="222" t="s">
        <v>271</v>
      </c>
      <c r="E584" s="293" t="s">
        <v>426</v>
      </c>
      <c r="F584" s="89"/>
      <c r="G584" s="178">
        <f>G586</f>
        <v>6970</v>
      </c>
      <c r="H584" s="178">
        <f>H586</f>
        <v>6970</v>
      </c>
      <c r="I584" s="178">
        <f>I586</f>
        <v>0</v>
      </c>
      <c r="J584" s="178">
        <f>K584+L584</f>
        <v>6700</v>
      </c>
      <c r="K584" s="178">
        <f>K586</f>
        <v>6700</v>
      </c>
      <c r="L584" s="178">
        <f>L586</f>
        <v>0</v>
      </c>
      <c r="M584" s="178">
        <f>M586</f>
        <v>4500</v>
      </c>
      <c r="N584" s="178">
        <f>N586</f>
        <v>4500</v>
      </c>
      <c r="O584" s="178">
        <f>O586</f>
        <v>0</v>
      </c>
      <c r="P584" s="179"/>
      <c r="Q584" s="179"/>
      <c r="R584" s="179"/>
      <c r="S584" s="178">
        <f aca="true" t="shared" si="281" ref="S584:X584">S586</f>
        <v>4545</v>
      </c>
      <c r="T584" s="178">
        <f t="shared" si="281"/>
        <v>4545</v>
      </c>
      <c r="U584" s="178">
        <f t="shared" si="281"/>
        <v>0</v>
      </c>
      <c r="V584" s="178">
        <f t="shared" si="281"/>
        <v>5226.75</v>
      </c>
      <c r="W584" s="178">
        <f t="shared" si="281"/>
        <v>5226.75</v>
      </c>
      <c r="X584" s="178">
        <f t="shared" si="281"/>
        <v>0</v>
      </c>
      <c r="Y584" s="220"/>
    </row>
    <row r="585" spans="1:25" s="247" customFormat="1" ht="12.75" customHeight="1">
      <c r="A585" s="292"/>
      <c r="B585" s="170"/>
      <c r="C585" s="170"/>
      <c r="D585" s="89"/>
      <c r="E585" s="293" t="s">
        <v>77</v>
      </c>
      <c r="F585" s="89"/>
      <c r="G585" s="89"/>
      <c r="H585" s="89"/>
      <c r="I585" s="89"/>
      <c r="J585" s="89"/>
      <c r="K585" s="89"/>
      <c r="L585" s="89"/>
      <c r="M585" s="249"/>
      <c r="N585" s="249"/>
      <c r="O585" s="249"/>
      <c r="P585" s="249"/>
      <c r="Q585" s="249"/>
      <c r="R585" s="249"/>
      <c r="S585" s="249"/>
      <c r="T585" s="249"/>
      <c r="U585" s="249"/>
      <c r="V585" s="249"/>
      <c r="W585" s="249"/>
      <c r="X585" s="249"/>
      <c r="Y585" s="220"/>
    </row>
    <row r="586" spans="1:25" s="219" customFormat="1" ht="24" customHeight="1">
      <c r="A586" s="299"/>
      <c r="B586" s="268"/>
      <c r="C586" s="268"/>
      <c r="D586" s="300"/>
      <c r="E586" s="294" t="s">
        <v>52</v>
      </c>
      <c r="F586" s="90"/>
      <c r="G586" s="90">
        <f aca="true" t="shared" si="282" ref="G586:X586">G587+G588</f>
        <v>6970</v>
      </c>
      <c r="H586" s="90">
        <f t="shared" si="282"/>
        <v>6970</v>
      </c>
      <c r="I586" s="90">
        <f t="shared" si="282"/>
        <v>0</v>
      </c>
      <c r="J586" s="90">
        <f t="shared" si="282"/>
        <v>6700</v>
      </c>
      <c r="K586" s="90">
        <f t="shared" si="282"/>
        <v>6700</v>
      </c>
      <c r="L586" s="90">
        <f t="shared" si="282"/>
        <v>0</v>
      </c>
      <c r="M586" s="90">
        <f t="shared" si="282"/>
        <v>4500</v>
      </c>
      <c r="N586" s="90">
        <f t="shared" si="282"/>
        <v>4500</v>
      </c>
      <c r="O586" s="90">
        <f t="shared" si="282"/>
        <v>0</v>
      </c>
      <c r="P586" s="90"/>
      <c r="Q586" s="90"/>
      <c r="R586" s="90"/>
      <c r="S586" s="90">
        <f>S587+S588</f>
        <v>4545</v>
      </c>
      <c r="T586" s="90">
        <f>T587+T588</f>
        <v>4545</v>
      </c>
      <c r="U586" s="90">
        <f>U587+U588</f>
        <v>0</v>
      </c>
      <c r="V586" s="90">
        <f t="shared" si="282"/>
        <v>5226.75</v>
      </c>
      <c r="W586" s="90">
        <f t="shared" si="282"/>
        <v>5226.75</v>
      </c>
      <c r="X586" s="90">
        <f t="shared" si="282"/>
        <v>0</v>
      </c>
      <c r="Y586" s="217"/>
    </row>
    <row r="587" spans="1:25" s="219" customFormat="1" ht="12.75" customHeight="1">
      <c r="A587" s="299"/>
      <c r="B587" s="268"/>
      <c r="C587" s="268"/>
      <c r="D587" s="300"/>
      <c r="E587" s="293" t="s">
        <v>562</v>
      </c>
      <c r="F587" s="222" t="s">
        <v>563</v>
      </c>
      <c r="G587" s="178">
        <f>H587+I587</f>
        <v>6940</v>
      </c>
      <c r="H587" s="178">
        <v>6940</v>
      </c>
      <c r="I587" s="178">
        <v>0</v>
      </c>
      <c r="J587" s="178">
        <f>K587+L587</f>
        <v>6700</v>
      </c>
      <c r="K587" s="178">
        <v>6700</v>
      </c>
      <c r="L587" s="178">
        <v>0</v>
      </c>
      <c r="M587" s="182">
        <f>N587+O587</f>
        <v>4500</v>
      </c>
      <c r="N587" s="182">
        <f>'[3]բյուջե 2023-ծախս'!$K$41/1000</f>
        <v>4500</v>
      </c>
      <c r="O587" s="182">
        <v>0</v>
      </c>
      <c r="P587" s="249"/>
      <c r="Q587" s="249"/>
      <c r="R587" s="249"/>
      <c r="S587" s="182">
        <f>T587+U587</f>
        <v>4545</v>
      </c>
      <c r="T587" s="182">
        <f>4!S148</f>
        <v>4545</v>
      </c>
      <c r="U587" s="182">
        <v>0</v>
      </c>
      <c r="V587" s="182">
        <f>W587+X587</f>
        <v>5226.75</v>
      </c>
      <c r="W587" s="182">
        <f>T587+T587*0.15</f>
        <v>5226.75</v>
      </c>
      <c r="X587" s="182">
        <v>0</v>
      </c>
      <c r="Y587" s="217"/>
    </row>
    <row r="588" spans="1:25" s="247" customFormat="1" ht="22.5" customHeight="1">
      <c r="A588" s="292"/>
      <c r="B588" s="170"/>
      <c r="C588" s="170"/>
      <c r="D588" s="89"/>
      <c r="E588" s="293" t="s">
        <v>503</v>
      </c>
      <c r="F588" s="222" t="s">
        <v>502</v>
      </c>
      <c r="G588" s="178">
        <f>H588+I588</f>
        <v>30</v>
      </c>
      <c r="H588" s="178">
        <v>30</v>
      </c>
      <c r="I588" s="178">
        <v>0</v>
      </c>
      <c r="J588" s="178">
        <f>K588+L588</f>
        <v>0</v>
      </c>
      <c r="K588" s="178">
        <v>0</v>
      </c>
      <c r="L588" s="178">
        <v>0</v>
      </c>
      <c r="M588" s="182">
        <f>N588+O588</f>
        <v>0</v>
      </c>
      <c r="N588" s="182">
        <v>0</v>
      </c>
      <c r="O588" s="182">
        <v>0</v>
      </c>
      <c r="P588" s="179"/>
      <c r="Q588" s="179"/>
      <c r="R588" s="179"/>
      <c r="S588" s="182">
        <f>T588+U588</f>
        <v>0</v>
      </c>
      <c r="T588" s="182">
        <v>0</v>
      </c>
      <c r="U588" s="182">
        <v>0</v>
      </c>
      <c r="V588" s="182">
        <f>W588+X588</f>
        <v>0</v>
      </c>
      <c r="W588" s="182">
        <v>0</v>
      </c>
      <c r="X588" s="182">
        <v>0</v>
      </c>
      <c r="Y588" s="220"/>
    </row>
    <row r="589" spans="1:25" s="219" customFormat="1" ht="21.75" customHeight="1">
      <c r="A589" s="299" t="s">
        <v>428</v>
      </c>
      <c r="B589" s="268" t="s">
        <v>423</v>
      </c>
      <c r="C589" s="268" t="s">
        <v>311</v>
      </c>
      <c r="D589" s="300" t="s">
        <v>268</v>
      </c>
      <c r="E589" s="294" t="s">
        <v>429</v>
      </c>
      <c r="F589" s="90"/>
      <c r="G589" s="90">
        <f>G591</f>
        <v>3925.9</v>
      </c>
      <c r="H589" s="90">
        <f aca="true" t="shared" si="283" ref="H589:X589">H591</f>
        <v>3925.9</v>
      </c>
      <c r="I589" s="90">
        <f t="shared" si="283"/>
        <v>0</v>
      </c>
      <c r="J589" s="90">
        <f t="shared" si="283"/>
        <v>2500</v>
      </c>
      <c r="K589" s="90">
        <f t="shared" si="283"/>
        <v>2500</v>
      </c>
      <c r="L589" s="90">
        <f t="shared" si="283"/>
        <v>0</v>
      </c>
      <c r="M589" s="90">
        <f t="shared" si="283"/>
        <v>1500</v>
      </c>
      <c r="N589" s="90">
        <f t="shared" si="283"/>
        <v>1500</v>
      </c>
      <c r="O589" s="90">
        <f t="shared" si="283"/>
        <v>0</v>
      </c>
      <c r="P589" s="90"/>
      <c r="Q589" s="90"/>
      <c r="R589" s="90"/>
      <c r="S589" s="90">
        <f>S591</f>
        <v>1515</v>
      </c>
      <c r="T589" s="90">
        <f>T591</f>
        <v>1515</v>
      </c>
      <c r="U589" s="90">
        <f>U591</f>
        <v>0</v>
      </c>
      <c r="V589" s="90">
        <f t="shared" si="283"/>
        <v>1742.25</v>
      </c>
      <c r="W589" s="90">
        <f t="shared" si="283"/>
        <v>1742.25</v>
      </c>
      <c r="X589" s="90">
        <f t="shared" si="283"/>
        <v>0</v>
      </c>
      <c r="Y589" s="217"/>
    </row>
    <row r="590" spans="1:25" s="247" customFormat="1" ht="12.75" customHeight="1">
      <c r="A590" s="292"/>
      <c r="B590" s="170"/>
      <c r="C590" s="170"/>
      <c r="D590" s="89"/>
      <c r="E590" s="293" t="s">
        <v>273</v>
      </c>
      <c r="F590" s="89"/>
      <c r="G590" s="89"/>
      <c r="H590" s="89"/>
      <c r="I590" s="89"/>
      <c r="J590" s="89"/>
      <c r="K590" s="89"/>
      <c r="L590" s="89"/>
      <c r="M590" s="249"/>
      <c r="N590" s="249"/>
      <c r="O590" s="249"/>
      <c r="P590" s="249"/>
      <c r="Q590" s="249"/>
      <c r="R590" s="249"/>
      <c r="S590" s="249"/>
      <c r="T590" s="249"/>
      <c r="U590" s="249"/>
      <c r="V590" s="249"/>
      <c r="W590" s="249"/>
      <c r="X590" s="249"/>
      <c r="Y590" s="220"/>
    </row>
    <row r="591" spans="1:25" s="247" customFormat="1" ht="16.5" customHeight="1">
      <c r="A591" s="221" t="s">
        <v>430</v>
      </c>
      <c r="B591" s="222" t="s">
        <v>423</v>
      </c>
      <c r="C591" s="222" t="s">
        <v>311</v>
      </c>
      <c r="D591" s="222" t="s">
        <v>271</v>
      </c>
      <c r="E591" s="293" t="s">
        <v>429</v>
      </c>
      <c r="F591" s="89"/>
      <c r="G591" s="89">
        <f aca="true" t="shared" si="284" ref="G591:O591">G593</f>
        <v>3925.9</v>
      </c>
      <c r="H591" s="89">
        <f t="shared" si="284"/>
        <v>3925.9</v>
      </c>
      <c r="I591" s="89">
        <f t="shared" si="284"/>
        <v>0</v>
      </c>
      <c r="J591" s="89">
        <f t="shared" si="284"/>
        <v>2500</v>
      </c>
      <c r="K591" s="89">
        <f t="shared" si="284"/>
        <v>2500</v>
      </c>
      <c r="L591" s="89">
        <f t="shared" si="284"/>
        <v>0</v>
      </c>
      <c r="M591" s="89">
        <f t="shared" si="284"/>
        <v>1500</v>
      </c>
      <c r="N591" s="89">
        <f t="shared" si="284"/>
        <v>1500</v>
      </c>
      <c r="O591" s="89">
        <f t="shared" si="284"/>
        <v>0</v>
      </c>
      <c r="P591" s="179"/>
      <c r="Q591" s="179"/>
      <c r="R591" s="179"/>
      <c r="S591" s="89">
        <f aca="true" t="shared" si="285" ref="S591:X591">S593</f>
        <v>1515</v>
      </c>
      <c r="T591" s="89">
        <f t="shared" si="285"/>
        <v>1515</v>
      </c>
      <c r="U591" s="89">
        <f t="shared" si="285"/>
        <v>0</v>
      </c>
      <c r="V591" s="89">
        <f t="shared" si="285"/>
        <v>1742.25</v>
      </c>
      <c r="W591" s="89">
        <f t="shared" si="285"/>
        <v>1742.25</v>
      </c>
      <c r="X591" s="89">
        <f t="shared" si="285"/>
        <v>0</v>
      </c>
      <c r="Y591" s="220"/>
    </row>
    <row r="592" spans="1:25" s="247" customFormat="1" ht="12.75" customHeight="1">
      <c r="A592" s="292"/>
      <c r="B592" s="170"/>
      <c r="C592" s="170"/>
      <c r="D592" s="89"/>
      <c r="E592" s="293" t="s">
        <v>77</v>
      </c>
      <c r="F592" s="89"/>
      <c r="G592" s="89"/>
      <c r="H592" s="89"/>
      <c r="I592" s="89"/>
      <c r="J592" s="89"/>
      <c r="K592" s="89"/>
      <c r="L592" s="89"/>
      <c r="M592" s="249"/>
      <c r="N592" s="249"/>
      <c r="O592" s="249"/>
      <c r="P592" s="249"/>
      <c r="Q592" s="249"/>
      <c r="R592" s="249"/>
      <c r="S592" s="249"/>
      <c r="T592" s="249"/>
      <c r="U592" s="249"/>
      <c r="V592" s="249"/>
      <c r="W592" s="249"/>
      <c r="X592" s="249"/>
      <c r="Y592" s="220"/>
    </row>
    <row r="593" spans="1:25" s="219" customFormat="1" ht="20.25" customHeight="1">
      <c r="A593" s="299"/>
      <c r="B593" s="268"/>
      <c r="C593" s="268"/>
      <c r="D593" s="300"/>
      <c r="E593" s="294" t="s">
        <v>53</v>
      </c>
      <c r="F593" s="90"/>
      <c r="G593" s="90">
        <f aca="true" t="shared" si="286" ref="G593:X593">G594+G595+G596</f>
        <v>3925.9</v>
      </c>
      <c r="H593" s="90">
        <f t="shared" si="286"/>
        <v>3925.9</v>
      </c>
      <c r="I593" s="90">
        <f t="shared" si="286"/>
        <v>0</v>
      </c>
      <c r="J593" s="90">
        <f t="shared" si="286"/>
        <v>2500</v>
      </c>
      <c r="K593" s="90">
        <f t="shared" si="286"/>
        <v>2500</v>
      </c>
      <c r="L593" s="90">
        <f t="shared" si="286"/>
        <v>0</v>
      </c>
      <c r="M593" s="90">
        <f t="shared" si="286"/>
        <v>1500</v>
      </c>
      <c r="N593" s="90">
        <f t="shared" si="286"/>
        <v>1500</v>
      </c>
      <c r="O593" s="90">
        <f t="shared" si="286"/>
        <v>0</v>
      </c>
      <c r="P593" s="90"/>
      <c r="Q593" s="90"/>
      <c r="R593" s="90"/>
      <c r="S593" s="90">
        <f>S594+S595+S596</f>
        <v>1515</v>
      </c>
      <c r="T593" s="90">
        <f>T594+T595+T596</f>
        <v>1515</v>
      </c>
      <c r="U593" s="90">
        <f>U594+U595+U596</f>
        <v>0</v>
      </c>
      <c r="V593" s="90">
        <f t="shared" si="286"/>
        <v>1742.25</v>
      </c>
      <c r="W593" s="90">
        <f t="shared" si="286"/>
        <v>1742.25</v>
      </c>
      <c r="X593" s="90">
        <f t="shared" si="286"/>
        <v>0</v>
      </c>
      <c r="Y593" s="217"/>
    </row>
    <row r="594" spans="1:25" s="219" customFormat="1" ht="17.25" customHeight="1">
      <c r="A594" s="299"/>
      <c r="B594" s="268"/>
      <c r="C594" s="268"/>
      <c r="D594" s="300"/>
      <c r="E594" s="293" t="s">
        <v>456</v>
      </c>
      <c r="F594" s="222" t="s">
        <v>455</v>
      </c>
      <c r="G594" s="178">
        <f>H594+I594</f>
        <v>1444</v>
      </c>
      <c r="H594" s="178">
        <v>1444</v>
      </c>
      <c r="I594" s="178">
        <v>0</v>
      </c>
      <c r="J594" s="178">
        <f>K594+L594</f>
        <v>0</v>
      </c>
      <c r="K594" s="178">
        <v>0</v>
      </c>
      <c r="L594" s="178">
        <v>0</v>
      </c>
      <c r="M594" s="182">
        <f>N594+O594</f>
        <v>0</v>
      </c>
      <c r="N594" s="182">
        <v>0</v>
      </c>
      <c r="O594" s="182">
        <v>0</v>
      </c>
      <c r="P594" s="179"/>
      <c r="Q594" s="179"/>
      <c r="R594" s="179"/>
      <c r="S594" s="182">
        <f>T594+U594</f>
        <v>0</v>
      </c>
      <c r="T594" s="182">
        <v>0</v>
      </c>
      <c r="U594" s="182">
        <v>0</v>
      </c>
      <c r="V594" s="182">
        <f>W594+X594</f>
        <v>0</v>
      </c>
      <c r="W594" s="182">
        <v>0</v>
      </c>
      <c r="X594" s="182">
        <v>0</v>
      </c>
      <c r="Y594" s="217"/>
    </row>
    <row r="595" spans="1:25" s="247" customFormat="1" ht="12.75" customHeight="1">
      <c r="A595" s="292"/>
      <c r="B595" s="170"/>
      <c r="C595" s="170"/>
      <c r="D595" s="89"/>
      <c r="E595" s="293" t="s">
        <v>562</v>
      </c>
      <c r="F595" s="222" t="s">
        <v>563</v>
      </c>
      <c r="G595" s="178">
        <f>H595+I595</f>
        <v>2455</v>
      </c>
      <c r="H595" s="178">
        <v>2455</v>
      </c>
      <c r="I595" s="178">
        <v>0</v>
      </c>
      <c r="J595" s="178">
        <f>K595+L595</f>
        <v>2500</v>
      </c>
      <c r="K595" s="178">
        <v>2500</v>
      </c>
      <c r="L595" s="178">
        <v>0</v>
      </c>
      <c r="M595" s="182">
        <f>N595+O595</f>
        <v>1500</v>
      </c>
      <c r="N595" s="182">
        <f>'[3]բյուջե 2023-ծախս'!$N$41/1000</f>
        <v>1500</v>
      </c>
      <c r="O595" s="182">
        <v>0</v>
      </c>
      <c r="P595" s="179"/>
      <c r="Q595" s="179"/>
      <c r="R595" s="179"/>
      <c r="S595" s="182">
        <f>T595+U595</f>
        <v>1515</v>
      </c>
      <c r="T595" s="182">
        <f>4!S151</f>
        <v>1515</v>
      </c>
      <c r="U595" s="182">
        <v>0</v>
      </c>
      <c r="V595" s="182">
        <f>W595+X595</f>
        <v>1742.25</v>
      </c>
      <c r="W595" s="182">
        <f>T595+T595*0.15</f>
        <v>1742.25</v>
      </c>
      <c r="X595" s="182">
        <v>0</v>
      </c>
      <c r="Y595" s="220"/>
    </row>
    <row r="596" spans="1:25" s="247" customFormat="1" ht="12.75" customHeight="1">
      <c r="A596" s="292"/>
      <c r="B596" s="170"/>
      <c r="C596" s="170"/>
      <c r="D596" s="89"/>
      <c r="E596" s="301" t="s">
        <v>18</v>
      </c>
      <c r="F596" s="222">
        <v>4269</v>
      </c>
      <c r="G596" s="178">
        <f>H596+I596</f>
        <v>26.9</v>
      </c>
      <c r="H596" s="178">
        <v>26.9</v>
      </c>
      <c r="I596" s="178">
        <v>0</v>
      </c>
      <c r="J596" s="178">
        <f>K596+L596</f>
        <v>0</v>
      </c>
      <c r="K596" s="178">
        <v>0</v>
      </c>
      <c r="L596" s="178">
        <v>0</v>
      </c>
      <c r="M596" s="182">
        <f>N596+O596</f>
        <v>0</v>
      </c>
      <c r="N596" s="182">
        <v>0</v>
      </c>
      <c r="O596" s="182">
        <v>0</v>
      </c>
      <c r="P596" s="179"/>
      <c r="Q596" s="179"/>
      <c r="R596" s="179"/>
      <c r="S596" s="182">
        <f>T596+U596</f>
        <v>0</v>
      </c>
      <c r="T596" s="182">
        <v>0</v>
      </c>
      <c r="U596" s="182">
        <v>0</v>
      </c>
      <c r="V596" s="182">
        <f>W596+X596</f>
        <v>0</v>
      </c>
      <c r="W596" s="182">
        <v>0</v>
      </c>
      <c r="X596" s="182">
        <v>0</v>
      </c>
      <c r="Y596" s="220"/>
    </row>
    <row r="597" spans="1:25" s="219" customFormat="1" ht="24" customHeight="1">
      <c r="A597" s="299"/>
      <c r="B597" s="268"/>
      <c r="C597" s="268"/>
      <c r="D597" s="300"/>
      <c r="E597" s="294" t="s">
        <v>54</v>
      </c>
      <c r="F597" s="90"/>
      <c r="G597" s="90">
        <f aca="true" t="shared" si="287" ref="G597:X597">G598</f>
        <v>0</v>
      </c>
      <c r="H597" s="90">
        <f t="shared" si="287"/>
        <v>0</v>
      </c>
      <c r="I597" s="90">
        <f t="shared" si="287"/>
        <v>0</v>
      </c>
      <c r="J597" s="90">
        <f t="shared" si="287"/>
        <v>0</v>
      </c>
      <c r="K597" s="90">
        <f t="shared" si="287"/>
        <v>0</v>
      </c>
      <c r="L597" s="90">
        <f t="shared" si="287"/>
        <v>0</v>
      </c>
      <c r="M597" s="90">
        <f t="shared" si="287"/>
        <v>0</v>
      </c>
      <c r="N597" s="90">
        <f t="shared" si="287"/>
        <v>0</v>
      </c>
      <c r="O597" s="90">
        <f t="shared" si="287"/>
        <v>0</v>
      </c>
      <c r="P597" s="90"/>
      <c r="Q597" s="90"/>
      <c r="R597" s="90"/>
      <c r="S597" s="90">
        <f t="shared" si="287"/>
        <v>0</v>
      </c>
      <c r="T597" s="90">
        <f t="shared" si="287"/>
        <v>0</v>
      </c>
      <c r="U597" s="90">
        <f t="shared" si="287"/>
        <v>0</v>
      </c>
      <c r="V597" s="90">
        <f t="shared" si="287"/>
        <v>0</v>
      </c>
      <c r="W597" s="90">
        <f t="shared" si="287"/>
        <v>0</v>
      </c>
      <c r="X597" s="90">
        <f t="shared" si="287"/>
        <v>0</v>
      </c>
      <c r="Y597" s="217"/>
    </row>
    <row r="598" spans="1:25" s="247" customFormat="1" ht="23.25" customHeight="1">
      <c r="A598" s="292"/>
      <c r="B598" s="170"/>
      <c r="C598" s="170"/>
      <c r="D598" s="89"/>
      <c r="E598" s="293" t="s">
        <v>569</v>
      </c>
      <c r="F598" s="222" t="s">
        <v>570</v>
      </c>
      <c r="G598" s="178">
        <f>H598+I598</f>
        <v>0</v>
      </c>
      <c r="H598" s="178">
        <v>0</v>
      </c>
      <c r="I598" s="178">
        <v>0</v>
      </c>
      <c r="J598" s="178">
        <f>K598+L598</f>
        <v>0</v>
      </c>
      <c r="K598" s="178">
        <v>0</v>
      </c>
      <c r="L598" s="178">
        <v>0</v>
      </c>
      <c r="M598" s="182">
        <f>N598+O598</f>
        <v>0</v>
      </c>
      <c r="N598" s="182">
        <v>0</v>
      </c>
      <c r="O598" s="182">
        <v>0</v>
      </c>
      <c r="P598" s="179"/>
      <c r="Q598" s="179"/>
      <c r="R598" s="179"/>
      <c r="S598" s="182">
        <f>T598+U598</f>
        <v>0</v>
      </c>
      <c r="T598" s="182">
        <v>0</v>
      </c>
      <c r="U598" s="182">
        <v>0</v>
      </c>
      <c r="V598" s="182">
        <f>W598+X598</f>
        <v>0</v>
      </c>
      <c r="W598" s="182">
        <v>0</v>
      </c>
      <c r="X598" s="182">
        <v>0</v>
      </c>
      <c r="Y598" s="220"/>
    </row>
    <row r="599" spans="1:25" s="219" customFormat="1" ht="27" customHeight="1">
      <c r="A599" s="299" t="s">
        <v>431</v>
      </c>
      <c r="B599" s="268" t="s">
        <v>423</v>
      </c>
      <c r="C599" s="268" t="s">
        <v>324</v>
      </c>
      <c r="D599" s="300" t="s">
        <v>268</v>
      </c>
      <c r="E599" s="294" t="s">
        <v>432</v>
      </c>
      <c r="F599" s="90"/>
      <c r="G599" s="90">
        <f>G601</f>
        <v>12490.5</v>
      </c>
      <c r="H599" s="90">
        <f aca="true" t="shared" si="288" ref="H599:X599">H601</f>
        <v>12490.5</v>
      </c>
      <c r="I599" s="90">
        <f t="shared" si="288"/>
        <v>0</v>
      </c>
      <c r="J599" s="90">
        <f t="shared" si="288"/>
        <v>13000</v>
      </c>
      <c r="K599" s="90">
        <f t="shared" si="288"/>
        <v>13000</v>
      </c>
      <c r="L599" s="90">
        <f t="shared" si="288"/>
        <v>0</v>
      </c>
      <c r="M599" s="90">
        <f t="shared" si="288"/>
        <v>11300</v>
      </c>
      <c r="N599" s="90">
        <f t="shared" si="288"/>
        <v>11300</v>
      </c>
      <c r="O599" s="90">
        <f t="shared" si="288"/>
        <v>0</v>
      </c>
      <c r="P599" s="90"/>
      <c r="Q599" s="90"/>
      <c r="R599" s="90"/>
      <c r="S599" s="90">
        <f>S601</f>
        <v>11865</v>
      </c>
      <c r="T599" s="90">
        <f>T601</f>
        <v>11865</v>
      </c>
      <c r="U599" s="90">
        <f>U601</f>
        <v>0</v>
      </c>
      <c r="V599" s="90">
        <f t="shared" si="288"/>
        <v>13644.75</v>
      </c>
      <c r="W599" s="90">
        <f t="shared" si="288"/>
        <v>13644.75</v>
      </c>
      <c r="X599" s="90">
        <f t="shared" si="288"/>
        <v>0</v>
      </c>
      <c r="Y599" s="217"/>
    </row>
    <row r="600" spans="1:25" s="247" customFormat="1" ht="12.75" customHeight="1">
      <c r="A600" s="292"/>
      <c r="B600" s="170"/>
      <c r="C600" s="170"/>
      <c r="D600" s="89"/>
      <c r="E600" s="293" t="s">
        <v>273</v>
      </c>
      <c r="F600" s="89"/>
      <c r="G600" s="89"/>
      <c r="H600" s="89"/>
      <c r="I600" s="89"/>
      <c r="J600" s="89"/>
      <c r="K600" s="89"/>
      <c r="L600" s="89"/>
      <c r="M600" s="249"/>
      <c r="N600" s="249"/>
      <c r="O600" s="249"/>
      <c r="P600" s="249"/>
      <c r="Q600" s="249"/>
      <c r="R600" s="249"/>
      <c r="S600" s="249"/>
      <c r="T600" s="249"/>
      <c r="U600" s="249"/>
      <c r="V600" s="249"/>
      <c r="W600" s="249"/>
      <c r="X600" s="249"/>
      <c r="Y600" s="220"/>
    </row>
    <row r="601" spans="1:25" s="247" customFormat="1" ht="24" customHeight="1">
      <c r="A601" s="221" t="s">
        <v>433</v>
      </c>
      <c r="B601" s="222" t="s">
        <v>423</v>
      </c>
      <c r="C601" s="222" t="s">
        <v>324</v>
      </c>
      <c r="D601" s="222" t="s">
        <v>271</v>
      </c>
      <c r="E601" s="293" t="s">
        <v>432</v>
      </c>
      <c r="F601" s="89"/>
      <c r="G601" s="92">
        <f aca="true" t="shared" si="289" ref="G601:O601">G603+G605+G611+G614</f>
        <v>12490.5</v>
      </c>
      <c r="H601" s="92">
        <f t="shared" si="289"/>
        <v>12490.5</v>
      </c>
      <c r="I601" s="92">
        <f t="shared" si="289"/>
        <v>0</v>
      </c>
      <c r="J601" s="92">
        <f t="shared" si="289"/>
        <v>13000</v>
      </c>
      <c r="K601" s="92">
        <f t="shared" si="289"/>
        <v>13000</v>
      </c>
      <c r="L601" s="92">
        <f t="shared" si="289"/>
        <v>0</v>
      </c>
      <c r="M601" s="92">
        <f t="shared" si="289"/>
        <v>11300</v>
      </c>
      <c r="N601" s="92">
        <f t="shared" si="289"/>
        <v>11300</v>
      </c>
      <c r="O601" s="92">
        <f t="shared" si="289"/>
        <v>0</v>
      </c>
      <c r="P601" s="179"/>
      <c r="Q601" s="179"/>
      <c r="R601" s="179"/>
      <c r="S601" s="92">
        <f aca="true" t="shared" si="290" ref="S601:X601">S603+S605+S611+S614</f>
        <v>11865</v>
      </c>
      <c r="T601" s="92">
        <f t="shared" si="290"/>
        <v>11865</v>
      </c>
      <c r="U601" s="92">
        <f t="shared" si="290"/>
        <v>0</v>
      </c>
      <c r="V601" s="92">
        <f t="shared" si="290"/>
        <v>13644.75</v>
      </c>
      <c r="W601" s="92">
        <f t="shared" si="290"/>
        <v>13644.75</v>
      </c>
      <c r="X601" s="92">
        <f t="shared" si="290"/>
        <v>0</v>
      </c>
      <c r="Y601" s="220"/>
    </row>
    <row r="602" spans="1:25" s="247" customFormat="1" ht="12.75" customHeight="1">
      <c r="A602" s="292"/>
      <c r="B602" s="170"/>
      <c r="C602" s="170"/>
      <c r="D602" s="89"/>
      <c r="E602" s="293" t="s">
        <v>77</v>
      </c>
      <c r="F602" s="89"/>
      <c r="G602" s="89"/>
      <c r="H602" s="89"/>
      <c r="I602" s="89"/>
      <c r="J602" s="89"/>
      <c r="K602" s="89"/>
      <c r="L602" s="89"/>
      <c r="M602" s="249"/>
      <c r="N602" s="249"/>
      <c r="O602" s="249"/>
      <c r="P602" s="249"/>
      <c r="Q602" s="249"/>
      <c r="R602" s="249"/>
      <c r="S602" s="249"/>
      <c r="T602" s="249"/>
      <c r="U602" s="249"/>
      <c r="V602" s="249"/>
      <c r="W602" s="249"/>
      <c r="X602" s="249"/>
      <c r="Y602" s="220"/>
    </row>
    <row r="603" spans="1:25" s="219" customFormat="1" ht="26.25" customHeight="1">
      <c r="A603" s="299"/>
      <c r="B603" s="268"/>
      <c r="C603" s="268"/>
      <c r="D603" s="300"/>
      <c r="E603" s="294" t="s">
        <v>42</v>
      </c>
      <c r="F603" s="90"/>
      <c r="G603" s="90">
        <f aca="true" t="shared" si="291" ref="G603:X603">G604</f>
        <v>0</v>
      </c>
      <c r="H603" s="90">
        <f t="shared" si="291"/>
        <v>0</v>
      </c>
      <c r="I603" s="90">
        <f t="shared" si="291"/>
        <v>0</v>
      </c>
      <c r="J603" s="90">
        <f t="shared" si="291"/>
        <v>0</v>
      </c>
      <c r="K603" s="90">
        <f t="shared" si="291"/>
        <v>0</v>
      </c>
      <c r="L603" s="90">
        <f t="shared" si="291"/>
        <v>0</v>
      </c>
      <c r="M603" s="90">
        <f t="shared" si="291"/>
        <v>0</v>
      </c>
      <c r="N603" s="90">
        <f t="shared" si="291"/>
        <v>0</v>
      </c>
      <c r="O603" s="90">
        <f t="shared" si="291"/>
        <v>0</v>
      </c>
      <c r="P603" s="90"/>
      <c r="Q603" s="90"/>
      <c r="R603" s="90"/>
      <c r="S603" s="90">
        <f t="shared" si="291"/>
        <v>0</v>
      </c>
      <c r="T603" s="90">
        <f t="shared" si="291"/>
        <v>0</v>
      </c>
      <c r="U603" s="90">
        <f t="shared" si="291"/>
        <v>0</v>
      </c>
      <c r="V603" s="90">
        <f t="shared" si="291"/>
        <v>0</v>
      </c>
      <c r="W603" s="90">
        <f t="shared" si="291"/>
        <v>0</v>
      </c>
      <c r="X603" s="90">
        <f t="shared" si="291"/>
        <v>0</v>
      </c>
      <c r="Y603" s="217"/>
    </row>
    <row r="604" spans="1:25" s="247" customFormat="1" ht="21.75" customHeight="1">
      <c r="A604" s="292"/>
      <c r="B604" s="170"/>
      <c r="C604" s="170"/>
      <c r="D604" s="89"/>
      <c r="E604" s="293" t="s">
        <v>569</v>
      </c>
      <c r="F604" s="222" t="s">
        <v>570</v>
      </c>
      <c r="G604" s="178">
        <f>H604+I604</f>
        <v>0</v>
      </c>
      <c r="H604" s="178">
        <v>0</v>
      </c>
      <c r="I604" s="178">
        <v>0</v>
      </c>
      <c r="J604" s="178">
        <f>K604+L604</f>
        <v>0</v>
      </c>
      <c r="K604" s="178">
        <v>0</v>
      </c>
      <c r="L604" s="178">
        <v>0</v>
      </c>
      <c r="M604" s="182">
        <f>N604+O604</f>
        <v>0</v>
      </c>
      <c r="N604" s="182">
        <v>0</v>
      </c>
      <c r="O604" s="182">
        <v>0</v>
      </c>
      <c r="P604" s="179"/>
      <c r="Q604" s="179"/>
      <c r="R604" s="179"/>
      <c r="S604" s="182">
        <f>T604+U604</f>
        <v>0</v>
      </c>
      <c r="T604" s="182">
        <v>0</v>
      </c>
      <c r="U604" s="182">
        <v>0</v>
      </c>
      <c r="V604" s="182">
        <f>W604+X604</f>
        <v>0</v>
      </c>
      <c r="W604" s="182">
        <v>0</v>
      </c>
      <c r="X604" s="182">
        <v>0</v>
      </c>
      <c r="Y604" s="220"/>
    </row>
    <row r="605" spans="1:25" s="219" customFormat="1" ht="19.5" customHeight="1">
      <c r="A605" s="299"/>
      <c r="B605" s="268"/>
      <c r="C605" s="268"/>
      <c r="D605" s="300"/>
      <c r="E605" s="294" t="s">
        <v>43</v>
      </c>
      <c r="F605" s="90"/>
      <c r="G605" s="90">
        <f aca="true" t="shared" si="292" ref="G605:X605">G606+G607+G608+G609+G610</f>
        <v>12490.5</v>
      </c>
      <c r="H605" s="90">
        <f t="shared" si="292"/>
        <v>12490.5</v>
      </c>
      <c r="I605" s="90">
        <f t="shared" si="292"/>
        <v>0</v>
      </c>
      <c r="J605" s="90">
        <f t="shared" si="292"/>
        <v>13000</v>
      </c>
      <c r="K605" s="90">
        <f t="shared" si="292"/>
        <v>13000</v>
      </c>
      <c r="L605" s="90">
        <f t="shared" si="292"/>
        <v>0</v>
      </c>
      <c r="M605" s="90">
        <f t="shared" si="292"/>
        <v>11300</v>
      </c>
      <c r="N605" s="90">
        <f t="shared" si="292"/>
        <v>11300</v>
      </c>
      <c r="O605" s="90">
        <f t="shared" si="292"/>
        <v>0</v>
      </c>
      <c r="P605" s="90"/>
      <c r="Q605" s="90"/>
      <c r="R605" s="90"/>
      <c r="S605" s="90">
        <f>S606+S607+S608+S609+S610</f>
        <v>11865</v>
      </c>
      <c r="T605" s="90">
        <f>T606+T607+T608+T609+T610</f>
        <v>11865</v>
      </c>
      <c r="U605" s="90">
        <f>U606+U607+U608+U609+U610</f>
        <v>0</v>
      </c>
      <c r="V605" s="90">
        <f t="shared" si="292"/>
        <v>13644.75</v>
      </c>
      <c r="W605" s="90">
        <f t="shared" si="292"/>
        <v>13644.75</v>
      </c>
      <c r="X605" s="90">
        <f t="shared" si="292"/>
        <v>0</v>
      </c>
      <c r="Y605" s="217"/>
    </row>
    <row r="606" spans="1:25" s="219" customFormat="1" ht="17.25" customHeight="1">
      <c r="A606" s="299"/>
      <c r="B606" s="268"/>
      <c r="C606" s="268"/>
      <c r="D606" s="300"/>
      <c r="E606" s="308" t="s">
        <v>47</v>
      </c>
      <c r="F606" s="222">
        <v>4726</v>
      </c>
      <c r="G606" s="178">
        <f>H606+I606</f>
        <v>4350</v>
      </c>
      <c r="H606" s="178">
        <v>4350</v>
      </c>
      <c r="I606" s="178">
        <v>0</v>
      </c>
      <c r="J606" s="179">
        <f>K606+L606</f>
        <v>4500</v>
      </c>
      <c r="K606" s="179">
        <v>4500</v>
      </c>
      <c r="L606" s="179">
        <v>0</v>
      </c>
      <c r="M606" s="182">
        <f>N606+O606</f>
        <v>2800</v>
      </c>
      <c r="N606" s="182">
        <f>'[3]բյուջե 2023-ծախս'!$M$38/1000</f>
        <v>2800</v>
      </c>
      <c r="O606" s="182">
        <v>0</v>
      </c>
      <c r="P606" s="179"/>
      <c r="Q606" s="179"/>
      <c r="R606" s="179"/>
      <c r="S606" s="182">
        <f>T606+U606</f>
        <v>2940</v>
      </c>
      <c r="T606" s="182">
        <f>N606+N606*0.05</f>
        <v>2940</v>
      </c>
      <c r="U606" s="182">
        <v>0</v>
      </c>
      <c r="V606" s="182">
        <f>W606+X606</f>
        <v>3381</v>
      </c>
      <c r="W606" s="182">
        <f>T606+T606*0.15</f>
        <v>3381</v>
      </c>
      <c r="X606" s="182">
        <v>0</v>
      </c>
      <c r="Y606" s="217"/>
    </row>
    <row r="607" spans="1:25" s="219" customFormat="1" ht="24" customHeight="1">
      <c r="A607" s="299"/>
      <c r="B607" s="268"/>
      <c r="C607" s="268"/>
      <c r="D607" s="300"/>
      <c r="E607" s="308" t="s">
        <v>46</v>
      </c>
      <c r="F607" s="222">
        <v>4727</v>
      </c>
      <c r="G607" s="178">
        <f>H607+I607</f>
        <v>0</v>
      </c>
      <c r="H607" s="178">
        <v>0</v>
      </c>
      <c r="I607" s="178">
        <v>0</v>
      </c>
      <c r="J607" s="179">
        <f>K607+L607</f>
        <v>1000</v>
      </c>
      <c r="K607" s="179">
        <v>1000</v>
      </c>
      <c r="L607" s="179">
        <v>0</v>
      </c>
      <c r="M607" s="182">
        <f>N607+O607</f>
        <v>1000</v>
      </c>
      <c r="N607" s="182">
        <f>'[3]բյուջե 2023-ծախս'!$M$39/1000</f>
        <v>1000</v>
      </c>
      <c r="O607" s="182">
        <v>0</v>
      </c>
      <c r="P607" s="179"/>
      <c r="Q607" s="179"/>
      <c r="R607" s="179"/>
      <c r="S607" s="182">
        <f>T607+U607</f>
        <v>1050</v>
      </c>
      <c r="T607" s="182">
        <f>N607+N607*0.05</f>
        <v>1050</v>
      </c>
      <c r="U607" s="182">
        <v>0</v>
      </c>
      <c r="V607" s="182">
        <f>W607+X607</f>
        <v>1207.5</v>
      </c>
      <c r="W607" s="182">
        <f>T607+T607*0.15</f>
        <v>1207.5</v>
      </c>
      <c r="X607" s="182">
        <v>0</v>
      </c>
      <c r="Y607" s="217"/>
    </row>
    <row r="608" spans="1:25" s="247" customFormat="1" ht="12.75" customHeight="1">
      <c r="A608" s="292"/>
      <c r="B608" s="170"/>
      <c r="C608" s="170"/>
      <c r="D608" s="89"/>
      <c r="E608" s="293" t="s">
        <v>494</v>
      </c>
      <c r="F608" s="222" t="s">
        <v>495</v>
      </c>
      <c r="G608" s="178">
        <f>H608+I608</f>
        <v>0</v>
      </c>
      <c r="H608" s="178">
        <v>0</v>
      </c>
      <c r="I608" s="178">
        <v>0</v>
      </c>
      <c r="J608" s="179">
        <f>K608+L608</f>
        <v>0</v>
      </c>
      <c r="K608" s="179">
        <v>0</v>
      </c>
      <c r="L608" s="179">
        <v>0</v>
      </c>
      <c r="M608" s="182">
        <f>N608+O608</f>
        <v>0</v>
      </c>
      <c r="N608" s="182">
        <v>0</v>
      </c>
      <c r="O608" s="182">
        <v>0</v>
      </c>
      <c r="P608" s="179"/>
      <c r="Q608" s="179"/>
      <c r="R608" s="179"/>
      <c r="S608" s="182">
        <f>T608+U608</f>
        <v>0</v>
      </c>
      <c r="T608" s="182">
        <f>N608+N608*0.05</f>
        <v>0</v>
      </c>
      <c r="U608" s="182">
        <v>0</v>
      </c>
      <c r="V608" s="182">
        <f>W608+X608</f>
        <v>0</v>
      </c>
      <c r="W608" s="182">
        <f>T608+T608*0.15</f>
        <v>0</v>
      </c>
      <c r="X608" s="182">
        <v>0</v>
      </c>
      <c r="Y608" s="220"/>
    </row>
    <row r="609" spans="1:25" s="247" customFormat="1" ht="12.75" customHeight="1">
      <c r="A609" s="292"/>
      <c r="B609" s="170"/>
      <c r="C609" s="170"/>
      <c r="D609" s="89"/>
      <c r="E609" s="293" t="s">
        <v>513</v>
      </c>
      <c r="F609" s="222" t="s">
        <v>512</v>
      </c>
      <c r="G609" s="178">
        <f>H609+I609</f>
        <v>0</v>
      </c>
      <c r="H609" s="178">
        <v>0</v>
      </c>
      <c r="I609" s="178">
        <v>0</v>
      </c>
      <c r="J609" s="179">
        <f>K609+L609</f>
        <v>0</v>
      </c>
      <c r="K609" s="179">
        <v>0</v>
      </c>
      <c r="L609" s="179">
        <v>0</v>
      </c>
      <c r="M609" s="182">
        <f>N609+O609</f>
        <v>0</v>
      </c>
      <c r="N609" s="182">
        <v>0</v>
      </c>
      <c r="O609" s="182">
        <v>0</v>
      </c>
      <c r="P609" s="179"/>
      <c r="Q609" s="179"/>
      <c r="R609" s="179"/>
      <c r="S609" s="182">
        <f>T609+U609</f>
        <v>0</v>
      </c>
      <c r="T609" s="182">
        <f>N609+N609*0.05</f>
        <v>0</v>
      </c>
      <c r="U609" s="182">
        <v>0</v>
      </c>
      <c r="V609" s="182">
        <f>W609+X609</f>
        <v>0</v>
      </c>
      <c r="W609" s="182">
        <f>T609+T609*0.15</f>
        <v>0</v>
      </c>
      <c r="X609" s="182">
        <v>0</v>
      </c>
      <c r="Y609" s="220"/>
    </row>
    <row r="610" spans="1:25" s="247" customFormat="1" ht="12.75" customHeight="1">
      <c r="A610" s="292"/>
      <c r="B610" s="170"/>
      <c r="C610" s="170"/>
      <c r="D610" s="89"/>
      <c r="E610" s="293" t="s">
        <v>562</v>
      </c>
      <c r="F610" s="222" t="s">
        <v>563</v>
      </c>
      <c r="G610" s="178">
        <f>H610+I610</f>
        <v>8140.5</v>
      </c>
      <c r="H610" s="178">
        <v>8140.5</v>
      </c>
      <c r="I610" s="178">
        <v>0</v>
      </c>
      <c r="J610" s="179">
        <f>K610+L610</f>
        <v>7500</v>
      </c>
      <c r="K610" s="179">
        <v>7500</v>
      </c>
      <c r="L610" s="179">
        <v>0</v>
      </c>
      <c r="M610" s="182">
        <f>N610+O610</f>
        <v>7500</v>
      </c>
      <c r="N610" s="182">
        <f>'[3]բյուջե 2023-ծախս'!$M$41/1000</f>
        <v>7500</v>
      </c>
      <c r="O610" s="182">
        <v>0</v>
      </c>
      <c r="P610" s="179"/>
      <c r="Q610" s="179"/>
      <c r="R610" s="179"/>
      <c r="S610" s="182">
        <f>T610+U610</f>
        <v>7875</v>
      </c>
      <c r="T610" s="182">
        <f>N610+N610*0.05</f>
        <v>7875</v>
      </c>
      <c r="U610" s="182">
        <v>0</v>
      </c>
      <c r="V610" s="182">
        <f>W610+X610</f>
        <v>9056.25</v>
      </c>
      <c r="W610" s="182">
        <f>T610+T610*0.15</f>
        <v>9056.25</v>
      </c>
      <c r="X610" s="182">
        <v>0</v>
      </c>
      <c r="Y610" s="220"/>
    </row>
    <row r="611" spans="1:25" s="219" customFormat="1" ht="22.5" customHeight="1">
      <c r="A611" s="299"/>
      <c r="B611" s="268"/>
      <c r="C611" s="268"/>
      <c r="D611" s="300"/>
      <c r="E611" s="294" t="s">
        <v>44</v>
      </c>
      <c r="F611" s="90"/>
      <c r="G611" s="90">
        <f aca="true" t="shared" si="293" ref="G611:X611">G612+G613</f>
        <v>0</v>
      </c>
      <c r="H611" s="90">
        <f t="shared" si="293"/>
        <v>0</v>
      </c>
      <c r="I611" s="90">
        <f t="shared" si="293"/>
        <v>0</v>
      </c>
      <c r="J611" s="90">
        <f t="shared" si="293"/>
        <v>0</v>
      </c>
      <c r="K611" s="90">
        <f t="shared" si="293"/>
        <v>0</v>
      </c>
      <c r="L611" s="90">
        <f t="shared" si="293"/>
        <v>0</v>
      </c>
      <c r="M611" s="90">
        <f t="shared" si="293"/>
        <v>0</v>
      </c>
      <c r="N611" s="90">
        <f t="shared" si="293"/>
        <v>0</v>
      </c>
      <c r="O611" s="90">
        <f t="shared" si="293"/>
        <v>0</v>
      </c>
      <c r="P611" s="90"/>
      <c r="Q611" s="90"/>
      <c r="R611" s="90"/>
      <c r="S611" s="90">
        <f>S612+S613</f>
        <v>0</v>
      </c>
      <c r="T611" s="90">
        <f>T612+T613</f>
        <v>0</v>
      </c>
      <c r="U611" s="90">
        <f>U612+U613</f>
        <v>0</v>
      </c>
      <c r="V611" s="90">
        <f t="shared" si="293"/>
        <v>0</v>
      </c>
      <c r="W611" s="90">
        <f t="shared" si="293"/>
        <v>0</v>
      </c>
      <c r="X611" s="90">
        <f t="shared" si="293"/>
        <v>0</v>
      </c>
      <c r="Y611" s="217"/>
    </row>
    <row r="612" spans="1:25" s="247" customFormat="1" ht="12.75" customHeight="1">
      <c r="A612" s="292"/>
      <c r="B612" s="170"/>
      <c r="C612" s="170"/>
      <c r="D612" s="89"/>
      <c r="E612" s="293" t="s">
        <v>559</v>
      </c>
      <c r="F612" s="222" t="s">
        <v>560</v>
      </c>
      <c r="G612" s="178">
        <f>H612+I612</f>
        <v>0</v>
      </c>
      <c r="H612" s="178">
        <v>0</v>
      </c>
      <c r="I612" s="178">
        <v>0</v>
      </c>
      <c r="J612" s="178">
        <f>K612+L612</f>
        <v>0</v>
      </c>
      <c r="K612" s="178">
        <v>0</v>
      </c>
      <c r="L612" s="178">
        <v>0</v>
      </c>
      <c r="M612" s="182">
        <f>N612+O612</f>
        <v>0</v>
      </c>
      <c r="N612" s="182">
        <v>0</v>
      </c>
      <c r="O612" s="182">
        <v>0</v>
      </c>
      <c r="P612" s="179"/>
      <c r="Q612" s="179"/>
      <c r="R612" s="179"/>
      <c r="S612" s="182">
        <f>T612+U612</f>
        <v>0</v>
      </c>
      <c r="T612" s="182">
        <v>0</v>
      </c>
      <c r="U612" s="182">
        <v>0</v>
      </c>
      <c r="V612" s="182">
        <f>W612+X612</f>
        <v>0</v>
      </c>
      <c r="W612" s="182">
        <v>0</v>
      </c>
      <c r="X612" s="182">
        <v>0</v>
      </c>
      <c r="Y612" s="220"/>
    </row>
    <row r="613" spans="1:25" s="247" customFormat="1" ht="12.75" customHeight="1">
      <c r="A613" s="292"/>
      <c r="B613" s="170"/>
      <c r="C613" s="170"/>
      <c r="D613" s="89"/>
      <c r="E613" s="293" t="s">
        <v>579</v>
      </c>
      <c r="F613" s="222" t="s">
        <v>580</v>
      </c>
      <c r="G613" s="178">
        <f>H613+I613</f>
        <v>0</v>
      </c>
      <c r="H613" s="178">
        <v>0</v>
      </c>
      <c r="I613" s="178">
        <v>0</v>
      </c>
      <c r="J613" s="178">
        <f>K613+L613</f>
        <v>0</v>
      </c>
      <c r="K613" s="178">
        <v>0</v>
      </c>
      <c r="L613" s="178">
        <v>0</v>
      </c>
      <c r="M613" s="182">
        <f>N613+O613</f>
        <v>0</v>
      </c>
      <c r="N613" s="182">
        <v>0</v>
      </c>
      <c r="O613" s="182">
        <v>0</v>
      </c>
      <c r="P613" s="179"/>
      <c r="Q613" s="179"/>
      <c r="R613" s="179"/>
      <c r="S613" s="182">
        <f>T613+U613</f>
        <v>0</v>
      </c>
      <c r="T613" s="182">
        <v>0</v>
      </c>
      <c r="U613" s="182">
        <v>0</v>
      </c>
      <c r="V613" s="182">
        <f>W613+X613</f>
        <v>0</v>
      </c>
      <c r="W613" s="182">
        <v>0</v>
      </c>
      <c r="X613" s="182">
        <v>0</v>
      </c>
      <c r="Y613" s="220"/>
    </row>
    <row r="614" spans="1:25" s="219" customFormat="1" ht="51" customHeight="1">
      <c r="A614" s="299"/>
      <c r="B614" s="268"/>
      <c r="C614" s="268"/>
      <c r="D614" s="300"/>
      <c r="E614" s="294" t="s">
        <v>45</v>
      </c>
      <c r="F614" s="90"/>
      <c r="G614" s="90">
        <f aca="true" t="shared" si="294" ref="G614:X614">G615+G616+G617+G618+G619</f>
        <v>0</v>
      </c>
      <c r="H614" s="90">
        <f t="shared" si="294"/>
        <v>0</v>
      </c>
      <c r="I614" s="90">
        <f t="shared" si="294"/>
        <v>0</v>
      </c>
      <c r="J614" s="90">
        <f t="shared" si="294"/>
        <v>0</v>
      </c>
      <c r="K614" s="90">
        <f t="shared" si="294"/>
        <v>0</v>
      </c>
      <c r="L614" s="90">
        <f t="shared" si="294"/>
        <v>0</v>
      </c>
      <c r="M614" s="90">
        <f t="shared" si="294"/>
        <v>0</v>
      </c>
      <c r="N614" s="90">
        <f t="shared" si="294"/>
        <v>0</v>
      </c>
      <c r="O614" s="90">
        <f t="shared" si="294"/>
        <v>0</v>
      </c>
      <c r="P614" s="90"/>
      <c r="Q614" s="90"/>
      <c r="R614" s="90"/>
      <c r="S614" s="90">
        <f>S615+S616+S617+S618+S619</f>
        <v>0</v>
      </c>
      <c r="T614" s="90">
        <f>T615+T616+T617+T618+T619</f>
        <v>0</v>
      </c>
      <c r="U614" s="90">
        <f>U615+U616+U617+U618+U619</f>
        <v>0</v>
      </c>
      <c r="V614" s="90">
        <f t="shared" si="294"/>
        <v>0</v>
      </c>
      <c r="W614" s="90">
        <f t="shared" si="294"/>
        <v>0</v>
      </c>
      <c r="X614" s="90">
        <f t="shared" si="294"/>
        <v>0</v>
      </c>
      <c r="Y614" s="217"/>
    </row>
    <row r="615" spans="1:25" s="247" customFormat="1" ht="12.75" customHeight="1">
      <c r="A615" s="292"/>
      <c r="B615" s="170"/>
      <c r="C615" s="170"/>
      <c r="D615" s="89"/>
      <c r="E615" s="293" t="s">
        <v>472</v>
      </c>
      <c r="F615" s="222" t="s">
        <v>471</v>
      </c>
      <c r="G615" s="178">
        <f>H615+I615</f>
        <v>0</v>
      </c>
      <c r="H615" s="178">
        <v>0</v>
      </c>
      <c r="I615" s="178">
        <v>0</v>
      </c>
      <c r="J615" s="178">
        <f>K615+L615</f>
        <v>0</v>
      </c>
      <c r="K615" s="178">
        <v>0</v>
      </c>
      <c r="L615" s="178">
        <v>0</v>
      </c>
      <c r="M615" s="182">
        <f>N615+O615</f>
        <v>0</v>
      </c>
      <c r="N615" s="182">
        <v>0</v>
      </c>
      <c r="O615" s="182">
        <v>0</v>
      </c>
      <c r="P615" s="179"/>
      <c r="Q615" s="179"/>
      <c r="R615" s="179"/>
      <c r="S615" s="182">
        <f>T615+U615</f>
        <v>0</v>
      </c>
      <c r="T615" s="182">
        <v>0</v>
      </c>
      <c r="U615" s="182">
        <v>0</v>
      </c>
      <c r="V615" s="182">
        <f>W615+X615</f>
        <v>0</v>
      </c>
      <c r="W615" s="182">
        <v>0</v>
      </c>
      <c r="X615" s="182">
        <v>0</v>
      </c>
      <c r="Y615" s="220"/>
    </row>
    <row r="616" spans="1:25" s="247" customFormat="1" ht="12.75" customHeight="1">
      <c r="A616" s="292"/>
      <c r="B616" s="170"/>
      <c r="C616" s="170"/>
      <c r="D616" s="89"/>
      <c r="E616" s="293" t="s">
        <v>494</v>
      </c>
      <c r="F616" s="222" t="s">
        <v>495</v>
      </c>
      <c r="G616" s="178">
        <f>H616+I616</f>
        <v>0</v>
      </c>
      <c r="H616" s="178">
        <v>0</v>
      </c>
      <c r="I616" s="178">
        <v>0</v>
      </c>
      <c r="J616" s="178">
        <f>K616+L616</f>
        <v>0</v>
      </c>
      <c r="K616" s="178">
        <v>0</v>
      </c>
      <c r="L616" s="178">
        <v>0</v>
      </c>
      <c r="M616" s="182">
        <f>N616+O616</f>
        <v>0</v>
      </c>
      <c r="N616" s="182">
        <v>0</v>
      </c>
      <c r="O616" s="182">
        <v>0</v>
      </c>
      <c r="P616" s="179"/>
      <c r="Q616" s="179"/>
      <c r="R616" s="179"/>
      <c r="S616" s="182">
        <f>T616+U616</f>
        <v>0</v>
      </c>
      <c r="T616" s="182">
        <v>0</v>
      </c>
      <c r="U616" s="182">
        <v>0</v>
      </c>
      <c r="V616" s="182">
        <f>W616+X616</f>
        <v>0</v>
      </c>
      <c r="W616" s="182">
        <v>0</v>
      </c>
      <c r="X616" s="182">
        <v>0</v>
      </c>
      <c r="Y616" s="220"/>
    </row>
    <row r="617" spans="1:25" s="247" customFormat="1" ht="12.75" customHeight="1">
      <c r="A617" s="292"/>
      <c r="B617" s="170"/>
      <c r="C617" s="170"/>
      <c r="D617" s="89"/>
      <c r="E617" s="293" t="s">
        <v>513</v>
      </c>
      <c r="F617" s="222" t="s">
        <v>512</v>
      </c>
      <c r="G617" s="178">
        <f>H617+I617</f>
        <v>0</v>
      </c>
      <c r="H617" s="178">
        <v>0</v>
      </c>
      <c r="I617" s="178">
        <v>0</v>
      </c>
      <c r="J617" s="178">
        <f>K617+L617</f>
        <v>0</v>
      </c>
      <c r="K617" s="178">
        <v>0</v>
      </c>
      <c r="L617" s="178">
        <v>0</v>
      </c>
      <c r="M617" s="182">
        <f>N617+O617</f>
        <v>0</v>
      </c>
      <c r="N617" s="182">
        <v>0</v>
      </c>
      <c r="O617" s="182">
        <v>0</v>
      </c>
      <c r="P617" s="179"/>
      <c r="Q617" s="179"/>
      <c r="R617" s="179"/>
      <c r="S617" s="182">
        <f>T617+U617</f>
        <v>0</v>
      </c>
      <c r="T617" s="182">
        <v>0</v>
      </c>
      <c r="U617" s="182">
        <v>0</v>
      </c>
      <c r="V617" s="182">
        <f>W617+X617</f>
        <v>0</v>
      </c>
      <c r="W617" s="182">
        <v>0</v>
      </c>
      <c r="X617" s="182">
        <v>0</v>
      </c>
      <c r="Y617" s="220"/>
    </row>
    <row r="618" spans="1:25" s="247" customFormat="1" ht="12.75" customHeight="1">
      <c r="A618" s="292"/>
      <c r="B618" s="170"/>
      <c r="C618" s="170"/>
      <c r="D618" s="89"/>
      <c r="E618" s="293" t="s">
        <v>562</v>
      </c>
      <c r="F618" s="222" t="s">
        <v>563</v>
      </c>
      <c r="G618" s="178">
        <f>H618+I618</f>
        <v>0</v>
      </c>
      <c r="H618" s="178">
        <v>0</v>
      </c>
      <c r="I618" s="178">
        <v>0</v>
      </c>
      <c r="J618" s="178">
        <f>K618+L618</f>
        <v>0</v>
      </c>
      <c r="K618" s="178">
        <v>0</v>
      </c>
      <c r="L618" s="178">
        <v>0</v>
      </c>
      <c r="M618" s="182">
        <f>N618+O618</f>
        <v>0</v>
      </c>
      <c r="N618" s="182">
        <v>0</v>
      </c>
      <c r="O618" s="182">
        <v>0</v>
      </c>
      <c r="P618" s="179"/>
      <c r="Q618" s="179"/>
      <c r="R618" s="179"/>
      <c r="S618" s="182">
        <f>T618+U618</f>
        <v>0</v>
      </c>
      <c r="T618" s="182">
        <v>0</v>
      </c>
      <c r="U618" s="182">
        <v>0</v>
      </c>
      <c r="V618" s="182">
        <f>W618+X618</f>
        <v>0</v>
      </c>
      <c r="W618" s="182">
        <v>0</v>
      </c>
      <c r="X618" s="182">
        <v>0</v>
      </c>
      <c r="Y618" s="220"/>
    </row>
    <row r="619" spans="1:25" s="247" customFormat="1" ht="12.75" customHeight="1">
      <c r="A619" s="292"/>
      <c r="B619" s="170"/>
      <c r="C619" s="170"/>
      <c r="D619" s="89"/>
      <c r="E619" s="293" t="s">
        <v>579</v>
      </c>
      <c r="F619" s="222" t="s">
        <v>580</v>
      </c>
      <c r="G619" s="178">
        <f>H619+I619</f>
        <v>0</v>
      </c>
      <c r="H619" s="178">
        <v>0</v>
      </c>
      <c r="I619" s="178">
        <v>0</v>
      </c>
      <c r="J619" s="178">
        <f>K619+L619</f>
        <v>0</v>
      </c>
      <c r="K619" s="178">
        <v>0</v>
      </c>
      <c r="L619" s="178">
        <v>0</v>
      </c>
      <c r="M619" s="182">
        <f>N619+O619</f>
        <v>0</v>
      </c>
      <c r="N619" s="182">
        <v>0</v>
      </c>
      <c r="O619" s="182">
        <v>0</v>
      </c>
      <c r="P619" s="179"/>
      <c r="Q619" s="179"/>
      <c r="R619" s="179"/>
      <c r="S619" s="182">
        <f>T619+U619</f>
        <v>0</v>
      </c>
      <c r="T619" s="182">
        <v>0</v>
      </c>
      <c r="U619" s="182">
        <v>0</v>
      </c>
      <c r="V619" s="182">
        <f>W619+X619</f>
        <v>0</v>
      </c>
      <c r="W619" s="182">
        <v>0</v>
      </c>
      <c r="X619" s="182">
        <v>0</v>
      </c>
      <c r="Y619" s="220"/>
    </row>
    <row r="620" spans="1:25" s="219" customFormat="1" ht="24" customHeight="1">
      <c r="A620" s="299" t="s">
        <v>434</v>
      </c>
      <c r="B620" s="268" t="s">
        <v>423</v>
      </c>
      <c r="C620" s="268" t="s">
        <v>329</v>
      </c>
      <c r="D620" s="300" t="s">
        <v>268</v>
      </c>
      <c r="E620" s="294" t="s">
        <v>435</v>
      </c>
      <c r="F620" s="90"/>
      <c r="G620" s="90">
        <f>G622</f>
        <v>4223.6</v>
      </c>
      <c r="H620" s="90">
        <f aca="true" t="shared" si="295" ref="H620:X620">H622</f>
        <v>4223.6</v>
      </c>
      <c r="I620" s="90">
        <f t="shared" si="295"/>
        <v>0</v>
      </c>
      <c r="J620" s="90">
        <f t="shared" si="295"/>
        <v>0</v>
      </c>
      <c r="K620" s="90">
        <f t="shared" si="295"/>
        <v>0</v>
      </c>
      <c r="L620" s="90">
        <f t="shared" si="295"/>
        <v>0</v>
      </c>
      <c r="M620" s="90">
        <f t="shared" si="295"/>
        <v>0</v>
      </c>
      <c r="N620" s="90">
        <f t="shared" si="295"/>
        <v>0</v>
      </c>
      <c r="O620" s="90">
        <f t="shared" si="295"/>
        <v>0</v>
      </c>
      <c r="P620" s="90"/>
      <c r="Q620" s="90"/>
      <c r="R620" s="90"/>
      <c r="S620" s="90">
        <f>S622</f>
        <v>0</v>
      </c>
      <c r="T620" s="90">
        <f>T622</f>
        <v>0</v>
      </c>
      <c r="U620" s="90">
        <f>U622</f>
        <v>0</v>
      </c>
      <c r="V620" s="90">
        <f t="shared" si="295"/>
        <v>0</v>
      </c>
      <c r="W620" s="90">
        <f t="shared" si="295"/>
        <v>0</v>
      </c>
      <c r="X620" s="90">
        <f t="shared" si="295"/>
        <v>0</v>
      </c>
      <c r="Y620" s="217"/>
    </row>
    <row r="621" spans="1:25" s="247" customFormat="1" ht="12.75" customHeight="1">
      <c r="A621" s="292"/>
      <c r="B621" s="170"/>
      <c r="C621" s="170"/>
      <c r="D621" s="89"/>
      <c r="E621" s="293" t="s">
        <v>273</v>
      </c>
      <c r="F621" s="89"/>
      <c r="G621" s="89"/>
      <c r="H621" s="89"/>
      <c r="I621" s="89"/>
      <c r="J621" s="89"/>
      <c r="K621" s="89"/>
      <c r="L621" s="89"/>
      <c r="M621" s="249"/>
      <c r="N621" s="249"/>
      <c r="O621" s="249"/>
      <c r="P621" s="249"/>
      <c r="Q621" s="249"/>
      <c r="R621" s="249"/>
      <c r="S621" s="249"/>
      <c r="T621" s="249"/>
      <c r="U621" s="249"/>
      <c r="V621" s="249"/>
      <c r="W621" s="249"/>
      <c r="X621" s="249"/>
      <c r="Y621" s="220"/>
    </row>
    <row r="622" spans="1:25" s="247" customFormat="1" ht="22.5" customHeight="1">
      <c r="A622" s="221" t="s">
        <v>436</v>
      </c>
      <c r="B622" s="222" t="s">
        <v>423</v>
      </c>
      <c r="C622" s="222" t="s">
        <v>329</v>
      </c>
      <c r="D622" s="222" t="s">
        <v>295</v>
      </c>
      <c r="E622" s="293" t="s">
        <v>437</v>
      </c>
      <c r="F622" s="89"/>
      <c r="G622" s="92">
        <f aca="true" t="shared" si="296" ref="G622:L622">SUM(G624:G629)</f>
        <v>4223.6</v>
      </c>
      <c r="H622" s="92">
        <f t="shared" si="296"/>
        <v>4223.6</v>
      </c>
      <c r="I622" s="92">
        <f t="shared" si="296"/>
        <v>0</v>
      </c>
      <c r="J622" s="92">
        <f t="shared" si="296"/>
        <v>0</v>
      </c>
      <c r="K622" s="92">
        <f t="shared" si="296"/>
        <v>0</v>
      </c>
      <c r="L622" s="92">
        <f t="shared" si="296"/>
        <v>0</v>
      </c>
      <c r="M622" s="182">
        <f aca="true" t="shared" si="297" ref="M622:M628">N622+O622</f>
        <v>0</v>
      </c>
      <c r="N622" s="182">
        <v>0</v>
      </c>
      <c r="O622" s="182">
        <v>0</v>
      </c>
      <c r="P622" s="179"/>
      <c r="Q622" s="179"/>
      <c r="R622" s="179"/>
      <c r="S622" s="182">
        <f aca="true" t="shared" si="298" ref="S622:S628">T622+U622</f>
        <v>0</v>
      </c>
      <c r="T622" s="182">
        <v>0</v>
      </c>
      <c r="U622" s="182">
        <v>0</v>
      </c>
      <c r="V622" s="182">
        <f aca="true" t="shared" si="299" ref="V622:V628">W622+X622</f>
        <v>0</v>
      </c>
      <c r="W622" s="182">
        <v>0</v>
      </c>
      <c r="X622" s="182">
        <v>0</v>
      </c>
      <c r="Y622" s="220"/>
    </row>
    <row r="623" spans="1:25" s="247" customFormat="1" ht="12.75" customHeight="1">
      <c r="A623" s="292"/>
      <c r="B623" s="170"/>
      <c r="C623" s="170"/>
      <c r="D623" s="89"/>
      <c r="E623" s="293" t="s">
        <v>77</v>
      </c>
      <c r="F623" s="89"/>
      <c r="G623" s="92"/>
      <c r="H623" s="92"/>
      <c r="I623" s="92"/>
      <c r="J623" s="92"/>
      <c r="K623" s="92"/>
      <c r="L623" s="92"/>
      <c r="M623" s="182">
        <f t="shared" si="297"/>
        <v>0</v>
      </c>
      <c r="N623" s="182">
        <v>0</v>
      </c>
      <c r="O623" s="182">
        <v>0</v>
      </c>
      <c r="P623" s="179"/>
      <c r="Q623" s="179"/>
      <c r="R623" s="179"/>
      <c r="S623" s="182">
        <f t="shared" si="298"/>
        <v>0</v>
      </c>
      <c r="T623" s="182">
        <v>0</v>
      </c>
      <c r="U623" s="182">
        <v>0</v>
      </c>
      <c r="V623" s="182">
        <f t="shared" si="299"/>
        <v>0</v>
      </c>
      <c r="W623" s="182">
        <v>0</v>
      </c>
      <c r="X623" s="182">
        <v>0</v>
      </c>
      <c r="Y623" s="220"/>
    </row>
    <row r="624" spans="1:25" s="247" customFormat="1" ht="12.75" customHeight="1">
      <c r="A624" s="292"/>
      <c r="B624" s="170"/>
      <c r="C624" s="170"/>
      <c r="D624" s="89"/>
      <c r="E624" s="293" t="s">
        <v>456</v>
      </c>
      <c r="F624" s="222" t="s">
        <v>455</v>
      </c>
      <c r="G624" s="92">
        <f>H624+I624</f>
        <v>4015.4</v>
      </c>
      <c r="H624" s="92">
        <v>4015.4</v>
      </c>
      <c r="I624" s="92">
        <v>0</v>
      </c>
      <c r="J624" s="92">
        <f>K624+L624</f>
        <v>0</v>
      </c>
      <c r="K624" s="92">
        <v>0</v>
      </c>
      <c r="L624" s="92">
        <v>0</v>
      </c>
      <c r="M624" s="182">
        <f t="shared" si="297"/>
        <v>0</v>
      </c>
      <c r="N624" s="182">
        <v>0</v>
      </c>
      <c r="O624" s="182">
        <v>0</v>
      </c>
      <c r="P624" s="179"/>
      <c r="Q624" s="179"/>
      <c r="R624" s="179"/>
      <c r="S624" s="182">
        <f t="shared" si="298"/>
        <v>0</v>
      </c>
      <c r="T624" s="182">
        <v>0</v>
      </c>
      <c r="U624" s="182">
        <v>0</v>
      </c>
      <c r="V624" s="182">
        <f t="shared" si="299"/>
        <v>0</v>
      </c>
      <c r="W624" s="182">
        <v>0</v>
      </c>
      <c r="X624" s="182">
        <v>0</v>
      </c>
      <c r="Y624" s="220"/>
    </row>
    <row r="625" spans="1:25" s="247" customFormat="1" ht="12.75" customHeight="1">
      <c r="A625" s="292"/>
      <c r="B625" s="170"/>
      <c r="C625" s="170"/>
      <c r="D625" s="89"/>
      <c r="E625" s="293" t="s">
        <v>464</v>
      </c>
      <c r="F625" s="222" t="s">
        <v>463</v>
      </c>
      <c r="G625" s="92">
        <f>H625+I625</f>
        <v>66.7</v>
      </c>
      <c r="H625" s="92">
        <v>66.7</v>
      </c>
      <c r="I625" s="92">
        <v>0</v>
      </c>
      <c r="J625" s="92">
        <f>K625+L625</f>
        <v>0</v>
      </c>
      <c r="K625" s="92">
        <v>0</v>
      </c>
      <c r="L625" s="92">
        <v>0</v>
      </c>
      <c r="M625" s="182">
        <f t="shared" si="297"/>
        <v>0</v>
      </c>
      <c r="N625" s="182">
        <v>0</v>
      </c>
      <c r="O625" s="182">
        <v>0</v>
      </c>
      <c r="P625" s="179"/>
      <c r="Q625" s="179"/>
      <c r="R625" s="179"/>
      <c r="S625" s="182">
        <f t="shared" si="298"/>
        <v>0</v>
      </c>
      <c r="T625" s="182">
        <v>0</v>
      </c>
      <c r="U625" s="182">
        <v>0</v>
      </c>
      <c r="V625" s="182">
        <f t="shared" si="299"/>
        <v>0</v>
      </c>
      <c r="W625" s="182">
        <v>0</v>
      </c>
      <c r="X625" s="182">
        <v>0</v>
      </c>
      <c r="Y625" s="220"/>
    </row>
    <row r="626" spans="1:25" s="247" customFormat="1" ht="12.75" customHeight="1">
      <c r="A626" s="292"/>
      <c r="B626" s="170"/>
      <c r="C626" s="170"/>
      <c r="D626" s="89"/>
      <c r="E626" s="293" t="s">
        <v>468</v>
      </c>
      <c r="F626" s="222" t="s">
        <v>467</v>
      </c>
      <c r="G626" s="92">
        <f>H626+I626</f>
        <v>18.5</v>
      </c>
      <c r="H626" s="92">
        <v>18.5</v>
      </c>
      <c r="I626" s="92">
        <v>0</v>
      </c>
      <c r="J626" s="92">
        <f>K626+L626</f>
        <v>0</v>
      </c>
      <c r="K626" s="92">
        <v>0</v>
      </c>
      <c r="L626" s="92">
        <v>0</v>
      </c>
      <c r="M626" s="182">
        <f t="shared" si="297"/>
        <v>0</v>
      </c>
      <c r="N626" s="182">
        <v>0</v>
      </c>
      <c r="O626" s="182">
        <v>0</v>
      </c>
      <c r="P626" s="179"/>
      <c r="Q626" s="179"/>
      <c r="R626" s="179"/>
      <c r="S626" s="182">
        <f t="shared" si="298"/>
        <v>0</v>
      </c>
      <c r="T626" s="182">
        <v>0</v>
      </c>
      <c r="U626" s="182">
        <v>0</v>
      </c>
      <c r="V626" s="182">
        <f t="shared" si="299"/>
        <v>0</v>
      </c>
      <c r="W626" s="182">
        <v>0</v>
      </c>
      <c r="X626" s="182">
        <v>0</v>
      </c>
      <c r="Y626" s="220"/>
    </row>
    <row r="627" spans="1:25" s="247" customFormat="1" ht="12.75" customHeight="1">
      <c r="A627" s="292"/>
      <c r="B627" s="170"/>
      <c r="C627" s="170"/>
      <c r="D627" s="89"/>
      <c r="E627" s="293" t="s">
        <v>476</v>
      </c>
      <c r="F627" s="222" t="s">
        <v>475</v>
      </c>
      <c r="G627" s="92">
        <f>H627+I627</f>
        <v>123</v>
      </c>
      <c r="H627" s="92">
        <v>123</v>
      </c>
      <c r="I627" s="92">
        <v>0</v>
      </c>
      <c r="J627" s="92">
        <f>K627+L627</f>
        <v>0</v>
      </c>
      <c r="K627" s="92">
        <v>0</v>
      </c>
      <c r="L627" s="92">
        <v>0</v>
      </c>
      <c r="M627" s="182">
        <f t="shared" si="297"/>
        <v>0</v>
      </c>
      <c r="N627" s="182">
        <v>0</v>
      </c>
      <c r="O627" s="182">
        <v>0</v>
      </c>
      <c r="P627" s="179"/>
      <c r="Q627" s="179"/>
      <c r="R627" s="179"/>
      <c r="S627" s="182">
        <f t="shared" si="298"/>
        <v>0</v>
      </c>
      <c r="T627" s="182">
        <v>0</v>
      </c>
      <c r="U627" s="182">
        <v>0</v>
      </c>
      <c r="V627" s="182">
        <f t="shared" si="299"/>
        <v>0</v>
      </c>
      <c r="W627" s="182">
        <v>0</v>
      </c>
      <c r="X627" s="182">
        <v>0</v>
      </c>
      <c r="Y627" s="220"/>
    </row>
    <row r="628" spans="1:25" s="247" customFormat="1" ht="12.75" customHeight="1">
      <c r="A628" s="292"/>
      <c r="B628" s="170"/>
      <c r="C628" s="170"/>
      <c r="D628" s="89"/>
      <c r="E628" s="293" t="s">
        <v>509</v>
      </c>
      <c r="F628" s="222" t="s">
        <v>508</v>
      </c>
      <c r="G628" s="92">
        <f>H628+I628</f>
        <v>0</v>
      </c>
      <c r="H628" s="92">
        <v>0</v>
      </c>
      <c r="I628" s="92">
        <v>0</v>
      </c>
      <c r="J628" s="92">
        <f>K628+L628</f>
        <v>0</v>
      </c>
      <c r="K628" s="92">
        <v>0</v>
      </c>
      <c r="L628" s="92">
        <v>0</v>
      </c>
      <c r="M628" s="182">
        <f t="shared" si="297"/>
        <v>0</v>
      </c>
      <c r="N628" s="182">
        <v>0</v>
      </c>
      <c r="O628" s="182">
        <v>0</v>
      </c>
      <c r="P628" s="179"/>
      <c r="Q628" s="179"/>
      <c r="R628" s="179"/>
      <c r="S628" s="182">
        <f t="shared" si="298"/>
        <v>0</v>
      </c>
      <c r="T628" s="182">
        <v>0</v>
      </c>
      <c r="U628" s="182">
        <v>0</v>
      </c>
      <c r="V628" s="182">
        <f t="shared" si="299"/>
        <v>0</v>
      </c>
      <c r="W628" s="182">
        <v>0</v>
      </c>
      <c r="X628" s="182">
        <v>0</v>
      </c>
      <c r="Y628" s="220"/>
    </row>
    <row r="629" spans="1:25" s="219" customFormat="1" ht="46.5" customHeight="1">
      <c r="A629" s="299"/>
      <c r="B629" s="268"/>
      <c r="C629" s="268"/>
      <c r="D629" s="300"/>
      <c r="E629" s="294" t="s">
        <v>58</v>
      </c>
      <c r="F629" s="90"/>
      <c r="G629" s="90">
        <f aca="true" t="shared" si="300" ref="G629:X629">G630</f>
        <v>0</v>
      </c>
      <c r="H629" s="90">
        <f t="shared" si="300"/>
        <v>0</v>
      </c>
      <c r="I629" s="90">
        <f t="shared" si="300"/>
        <v>0</v>
      </c>
      <c r="J629" s="90">
        <f t="shared" si="300"/>
        <v>0</v>
      </c>
      <c r="K629" s="90">
        <f t="shared" si="300"/>
        <v>0</v>
      </c>
      <c r="L629" s="90">
        <f t="shared" si="300"/>
        <v>0</v>
      </c>
      <c r="M629" s="90">
        <f t="shared" si="300"/>
        <v>0</v>
      </c>
      <c r="N629" s="90">
        <f t="shared" si="300"/>
        <v>0</v>
      </c>
      <c r="O629" s="90">
        <f t="shared" si="300"/>
        <v>0</v>
      </c>
      <c r="P629" s="90"/>
      <c r="Q629" s="90"/>
      <c r="R629" s="90"/>
      <c r="S629" s="90">
        <f t="shared" si="300"/>
        <v>0</v>
      </c>
      <c r="T629" s="90">
        <f t="shared" si="300"/>
        <v>0</v>
      </c>
      <c r="U629" s="90">
        <f t="shared" si="300"/>
        <v>0</v>
      </c>
      <c r="V629" s="90">
        <f t="shared" si="300"/>
        <v>0</v>
      </c>
      <c r="W629" s="90">
        <f t="shared" si="300"/>
        <v>0</v>
      </c>
      <c r="X629" s="90">
        <f t="shared" si="300"/>
        <v>0</v>
      </c>
      <c r="Y629" s="217"/>
    </row>
    <row r="630" spans="1:25" s="247" customFormat="1" ht="12.75" customHeight="1">
      <c r="A630" s="292"/>
      <c r="B630" s="170"/>
      <c r="C630" s="170"/>
      <c r="D630" s="89"/>
      <c r="E630" s="293" t="s">
        <v>562</v>
      </c>
      <c r="F630" s="222" t="s">
        <v>563</v>
      </c>
      <c r="G630" s="89">
        <f>H630+I630</f>
        <v>0</v>
      </c>
      <c r="H630" s="89">
        <v>0</v>
      </c>
      <c r="I630" s="89">
        <v>0</v>
      </c>
      <c r="J630" s="89">
        <f>K630+L630</f>
        <v>0</v>
      </c>
      <c r="K630" s="89">
        <v>0</v>
      </c>
      <c r="L630" s="89">
        <v>0</v>
      </c>
      <c r="M630" s="182">
        <f>N630+O630</f>
        <v>0</v>
      </c>
      <c r="N630" s="182">
        <v>0</v>
      </c>
      <c r="O630" s="182">
        <v>0</v>
      </c>
      <c r="P630" s="179"/>
      <c r="Q630" s="179"/>
      <c r="R630" s="179"/>
      <c r="S630" s="182">
        <f>T630+U630</f>
        <v>0</v>
      </c>
      <c r="T630" s="182">
        <v>0</v>
      </c>
      <c r="U630" s="182">
        <v>0</v>
      </c>
      <c r="V630" s="182">
        <f>W630+X630</f>
        <v>0</v>
      </c>
      <c r="W630" s="182">
        <v>0</v>
      </c>
      <c r="X630" s="182">
        <v>0</v>
      </c>
      <c r="Y630" s="220"/>
    </row>
    <row r="631" spans="1:25" s="219" customFormat="1" ht="15" customHeight="1">
      <c r="A631" s="299"/>
      <c r="B631" s="268"/>
      <c r="C631" s="268"/>
      <c r="D631" s="300"/>
      <c r="E631" s="294" t="s">
        <v>59</v>
      </c>
      <c r="F631" s="90"/>
      <c r="G631" s="90">
        <f aca="true" t="shared" si="301" ref="G631:X631">G632</f>
        <v>0</v>
      </c>
      <c r="H631" s="90">
        <f t="shared" si="301"/>
        <v>0</v>
      </c>
      <c r="I631" s="90">
        <f t="shared" si="301"/>
        <v>0</v>
      </c>
      <c r="J631" s="90">
        <f t="shared" si="301"/>
        <v>0</v>
      </c>
      <c r="K631" s="90">
        <f t="shared" si="301"/>
        <v>0</v>
      </c>
      <c r="L631" s="90">
        <f t="shared" si="301"/>
        <v>0</v>
      </c>
      <c r="M631" s="90">
        <f t="shared" si="301"/>
        <v>0</v>
      </c>
      <c r="N631" s="90">
        <f t="shared" si="301"/>
        <v>0</v>
      </c>
      <c r="O631" s="90">
        <f t="shared" si="301"/>
        <v>0</v>
      </c>
      <c r="P631" s="90"/>
      <c r="Q631" s="90"/>
      <c r="R631" s="90"/>
      <c r="S631" s="90">
        <f t="shared" si="301"/>
        <v>0</v>
      </c>
      <c r="T631" s="90">
        <f t="shared" si="301"/>
        <v>0</v>
      </c>
      <c r="U631" s="90">
        <f t="shared" si="301"/>
        <v>0</v>
      </c>
      <c r="V631" s="90">
        <f t="shared" si="301"/>
        <v>0</v>
      </c>
      <c r="W631" s="90">
        <f t="shared" si="301"/>
        <v>0</v>
      </c>
      <c r="X631" s="90">
        <f t="shared" si="301"/>
        <v>0</v>
      </c>
      <c r="Y631" s="217"/>
    </row>
    <row r="632" spans="1:25" s="247" customFormat="1" ht="12.75" customHeight="1">
      <c r="A632" s="292"/>
      <c r="B632" s="170"/>
      <c r="C632" s="170"/>
      <c r="D632" s="89"/>
      <c r="E632" s="293" t="s">
        <v>470</v>
      </c>
      <c r="F632" s="222" t="s">
        <v>469</v>
      </c>
      <c r="G632" s="89">
        <f>H632+I632</f>
        <v>0</v>
      </c>
      <c r="H632" s="89">
        <v>0</v>
      </c>
      <c r="I632" s="89">
        <v>0</v>
      </c>
      <c r="J632" s="89">
        <f>K632+L632</f>
        <v>0</v>
      </c>
      <c r="K632" s="89">
        <v>0</v>
      </c>
      <c r="L632" s="89">
        <v>0</v>
      </c>
      <c r="M632" s="182">
        <f>N632+O632</f>
        <v>0</v>
      </c>
      <c r="N632" s="182">
        <v>0</v>
      </c>
      <c r="O632" s="182">
        <v>0</v>
      </c>
      <c r="P632" s="179"/>
      <c r="Q632" s="179"/>
      <c r="R632" s="179"/>
      <c r="S632" s="182">
        <f>T632+U632</f>
        <v>0</v>
      </c>
      <c r="T632" s="182">
        <v>0</v>
      </c>
      <c r="U632" s="182">
        <v>0</v>
      </c>
      <c r="V632" s="182">
        <f>W632+X632</f>
        <v>0</v>
      </c>
      <c r="W632" s="182">
        <v>0</v>
      </c>
      <c r="X632" s="182">
        <v>0</v>
      </c>
      <c r="Y632" s="220"/>
    </row>
    <row r="633" spans="1:25" s="296" customFormat="1" ht="23.25" customHeight="1">
      <c r="A633" s="322" t="s">
        <v>438</v>
      </c>
      <c r="B633" s="323" t="s">
        <v>439</v>
      </c>
      <c r="C633" s="323" t="s">
        <v>268</v>
      </c>
      <c r="D633" s="90" t="s">
        <v>268</v>
      </c>
      <c r="E633" s="294" t="s">
        <v>440</v>
      </c>
      <c r="F633" s="90"/>
      <c r="G633" s="90">
        <f>G635</f>
        <v>40000</v>
      </c>
      <c r="H633" s="90">
        <f>H635</f>
        <v>40000</v>
      </c>
      <c r="I633" s="90">
        <f>I635</f>
        <v>0</v>
      </c>
      <c r="J633" s="90">
        <f aca="true" t="shared" si="302" ref="J633:X633">J635</f>
        <v>32915.7</v>
      </c>
      <c r="K633" s="90">
        <f t="shared" si="302"/>
        <v>32915.7</v>
      </c>
      <c r="L633" s="90">
        <f t="shared" si="302"/>
        <v>0</v>
      </c>
      <c r="M633" s="90">
        <f t="shared" si="302"/>
        <v>31828.980087307693</v>
      </c>
      <c r="N633" s="90">
        <f t="shared" si="302"/>
        <v>31828.980087307693</v>
      </c>
      <c r="O633" s="90">
        <f t="shared" si="302"/>
        <v>0</v>
      </c>
      <c r="P633" s="90"/>
      <c r="Q633" s="90"/>
      <c r="R633" s="90"/>
      <c r="S633" s="90">
        <f>S635</f>
        <v>31342.5</v>
      </c>
      <c r="T633" s="90">
        <f>T635</f>
        <v>31342.5</v>
      </c>
      <c r="U633" s="90">
        <f>U635</f>
        <v>0</v>
      </c>
      <c r="V633" s="90">
        <f t="shared" si="302"/>
        <v>53721.7935</v>
      </c>
      <c r="W633" s="90">
        <f t="shared" si="302"/>
        <v>53721.7935</v>
      </c>
      <c r="X633" s="90">
        <f t="shared" si="302"/>
        <v>0</v>
      </c>
      <c r="Y633" s="295"/>
    </row>
    <row r="634" spans="1:25" s="247" customFormat="1" ht="16.5" customHeight="1">
      <c r="A634" s="292"/>
      <c r="B634" s="170"/>
      <c r="C634" s="170"/>
      <c r="D634" s="89"/>
      <c r="E634" s="293" t="s">
        <v>77</v>
      </c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220"/>
    </row>
    <row r="635" spans="1:25" s="219" customFormat="1" ht="21" customHeight="1">
      <c r="A635" s="299" t="s">
        <v>441</v>
      </c>
      <c r="B635" s="268" t="s">
        <v>439</v>
      </c>
      <c r="C635" s="268" t="s">
        <v>271</v>
      </c>
      <c r="D635" s="300" t="s">
        <v>268</v>
      </c>
      <c r="E635" s="294" t="s">
        <v>442</v>
      </c>
      <c r="F635" s="90"/>
      <c r="G635" s="90">
        <f>G637</f>
        <v>40000</v>
      </c>
      <c r="H635" s="90">
        <f>H637</f>
        <v>40000</v>
      </c>
      <c r="I635" s="90">
        <f>I637</f>
        <v>0</v>
      </c>
      <c r="J635" s="90">
        <f aca="true" t="shared" si="303" ref="J635:X635">J637</f>
        <v>32915.7</v>
      </c>
      <c r="K635" s="90">
        <f t="shared" si="303"/>
        <v>32915.7</v>
      </c>
      <c r="L635" s="90">
        <f t="shared" si="303"/>
        <v>0</v>
      </c>
      <c r="M635" s="90">
        <f t="shared" si="303"/>
        <v>31828.980087307693</v>
      </c>
      <c r="N635" s="90">
        <f t="shared" si="303"/>
        <v>31828.980087307693</v>
      </c>
      <c r="O635" s="90">
        <f t="shared" si="303"/>
        <v>0</v>
      </c>
      <c r="P635" s="90"/>
      <c r="Q635" s="90"/>
      <c r="R635" s="90"/>
      <c r="S635" s="90">
        <f>S637</f>
        <v>31342.5</v>
      </c>
      <c r="T635" s="90">
        <f>T637</f>
        <v>31342.5</v>
      </c>
      <c r="U635" s="90">
        <f>U637</f>
        <v>0</v>
      </c>
      <c r="V635" s="90">
        <f t="shared" si="303"/>
        <v>53721.7935</v>
      </c>
      <c r="W635" s="90">
        <f t="shared" si="303"/>
        <v>53721.7935</v>
      </c>
      <c r="X635" s="90">
        <f t="shared" si="303"/>
        <v>0</v>
      </c>
      <c r="Y635" s="217"/>
    </row>
    <row r="636" spans="1:25" s="247" customFormat="1" ht="14.25" customHeight="1">
      <c r="A636" s="292"/>
      <c r="B636" s="170"/>
      <c r="C636" s="170"/>
      <c r="D636" s="89"/>
      <c r="E636" s="293" t="s">
        <v>273</v>
      </c>
      <c r="F636" s="89"/>
      <c r="G636" s="89"/>
      <c r="H636" s="89"/>
      <c r="I636" s="89"/>
      <c r="J636" s="89"/>
      <c r="K636" s="89"/>
      <c r="L636" s="89"/>
      <c r="M636" s="249"/>
      <c r="N636" s="249"/>
      <c r="O636" s="249"/>
      <c r="P636" s="249"/>
      <c r="Q636" s="249"/>
      <c r="R636" s="249"/>
      <c r="S636" s="249"/>
      <c r="T636" s="249"/>
      <c r="U636" s="249"/>
      <c r="V636" s="249"/>
      <c r="W636" s="249"/>
      <c r="X636" s="249"/>
      <c r="Y636" s="220"/>
    </row>
    <row r="637" spans="1:25" s="247" customFormat="1" ht="11.25" customHeight="1">
      <c r="A637" s="221" t="s">
        <v>443</v>
      </c>
      <c r="B637" s="222" t="s">
        <v>439</v>
      </c>
      <c r="C637" s="222" t="s">
        <v>271</v>
      </c>
      <c r="D637" s="222" t="s">
        <v>295</v>
      </c>
      <c r="E637" s="293" t="s">
        <v>444</v>
      </c>
      <c r="F637" s="89"/>
      <c r="G637" s="89">
        <f aca="true" t="shared" si="304" ref="G637:O637">G639</f>
        <v>40000</v>
      </c>
      <c r="H637" s="89">
        <f t="shared" si="304"/>
        <v>40000</v>
      </c>
      <c r="I637" s="89">
        <f t="shared" si="304"/>
        <v>0</v>
      </c>
      <c r="J637" s="89">
        <f t="shared" si="304"/>
        <v>32915.7</v>
      </c>
      <c r="K637" s="89">
        <f t="shared" si="304"/>
        <v>32915.7</v>
      </c>
      <c r="L637" s="89">
        <f t="shared" si="304"/>
        <v>0</v>
      </c>
      <c r="M637" s="89">
        <f t="shared" si="304"/>
        <v>31828.980087307693</v>
      </c>
      <c r="N637" s="89">
        <f t="shared" si="304"/>
        <v>31828.980087307693</v>
      </c>
      <c r="O637" s="89">
        <f t="shared" si="304"/>
        <v>0</v>
      </c>
      <c r="P637" s="179"/>
      <c r="Q637" s="179"/>
      <c r="R637" s="179"/>
      <c r="S637" s="89">
        <f aca="true" t="shared" si="305" ref="S637:X637">S639</f>
        <v>31342.5</v>
      </c>
      <c r="T637" s="89">
        <f t="shared" si="305"/>
        <v>31342.5</v>
      </c>
      <c r="U637" s="89">
        <f t="shared" si="305"/>
        <v>0</v>
      </c>
      <c r="V637" s="89">
        <f t="shared" si="305"/>
        <v>53721.7935</v>
      </c>
      <c r="W637" s="89">
        <f t="shared" si="305"/>
        <v>53721.7935</v>
      </c>
      <c r="X637" s="89">
        <f t="shared" si="305"/>
        <v>0</v>
      </c>
      <c r="Y637" s="220"/>
    </row>
    <row r="638" spans="1:25" s="247" customFormat="1" ht="11.25" customHeight="1">
      <c r="A638" s="292"/>
      <c r="B638" s="170"/>
      <c r="C638" s="170"/>
      <c r="D638" s="89"/>
      <c r="E638" s="293" t="s">
        <v>77</v>
      </c>
      <c r="F638" s="89"/>
      <c r="G638" s="89"/>
      <c r="H638" s="89"/>
      <c r="I638" s="89"/>
      <c r="J638" s="89"/>
      <c r="K638" s="89"/>
      <c r="L638" s="89"/>
      <c r="M638" s="249"/>
      <c r="N638" s="249"/>
      <c r="O638" s="249"/>
      <c r="P638" s="249"/>
      <c r="Q638" s="249"/>
      <c r="R638" s="249"/>
      <c r="S638" s="249"/>
      <c r="T638" s="249"/>
      <c r="U638" s="249"/>
      <c r="V638" s="249"/>
      <c r="W638" s="249"/>
      <c r="X638" s="249"/>
      <c r="Y638" s="220"/>
    </row>
    <row r="639" spans="1:25" s="247" customFormat="1" ht="11.25" customHeight="1">
      <c r="A639" s="292"/>
      <c r="B639" s="170"/>
      <c r="C639" s="170"/>
      <c r="D639" s="89"/>
      <c r="E639" s="293" t="s">
        <v>584</v>
      </c>
      <c r="F639" s="89" t="s">
        <v>585</v>
      </c>
      <c r="G639" s="89">
        <f>H639+I639</f>
        <v>40000</v>
      </c>
      <c r="H639" s="89">
        <v>40000</v>
      </c>
      <c r="I639" s="89">
        <v>0</v>
      </c>
      <c r="J639" s="89">
        <f>K639+L639</f>
        <v>32915.7</v>
      </c>
      <c r="K639" s="89">
        <v>32915.7</v>
      </c>
      <c r="L639" s="89">
        <v>0</v>
      </c>
      <c r="M639" s="182">
        <f>N639+O639</f>
        <v>31828.980087307693</v>
      </c>
      <c r="N639" s="182">
        <f>'[3]բյուջե 2023-ծախս'!$Y$64/1000</f>
        <v>31828.980087307693</v>
      </c>
      <c r="O639" s="182">
        <v>0</v>
      </c>
      <c r="P639" s="179"/>
      <c r="Q639" s="179"/>
      <c r="R639" s="179"/>
      <c r="S639" s="182">
        <f>T639+U639</f>
        <v>31342.5</v>
      </c>
      <c r="T639" s="182">
        <f>4!S162</f>
        <v>31342.5</v>
      </c>
      <c r="U639" s="182">
        <v>0</v>
      </c>
      <c r="V639" s="249">
        <f>W639</f>
        <v>53721.7935</v>
      </c>
      <c r="W639" s="249">
        <f>2!T10*0.05+19830.9</f>
        <v>53721.7935</v>
      </c>
      <c r="X639" s="249">
        <v>0</v>
      </c>
      <c r="Y639" s="220"/>
    </row>
    <row r="640" spans="1:25" s="247" customFormat="1" ht="11.25" customHeight="1" thickBot="1">
      <c r="A640" s="329"/>
      <c r="B640" s="330"/>
      <c r="C640" s="330"/>
      <c r="D640" s="331"/>
      <c r="E640" s="332" t="s">
        <v>60</v>
      </c>
      <c r="F640" s="242" t="s">
        <v>450</v>
      </c>
      <c r="G640" s="242"/>
      <c r="H640" s="242"/>
      <c r="I640" s="242"/>
      <c r="J640" s="242"/>
      <c r="K640" s="242"/>
      <c r="L640" s="242"/>
      <c r="M640" s="333"/>
      <c r="N640" s="333"/>
      <c r="O640" s="333"/>
      <c r="P640" s="333"/>
      <c r="Q640" s="333"/>
      <c r="R640" s="333"/>
      <c r="S640" s="333"/>
      <c r="T640" s="333"/>
      <c r="U640" s="333"/>
      <c r="V640" s="333"/>
      <c r="W640" s="333"/>
      <c r="X640" s="333"/>
      <c r="Y640" s="244"/>
    </row>
    <row r="641" spans="1:24" s="247" customFormat="1" ht="10.5">
      <c r="A641" s="224"/>
      <c r="B641" s="224"/>
      <c r="C641" s="224"/>
      <c r="D641" s="334"/>
      <c r="E641" s="335"/>
      <c r="F641" s="334"/>
      <c r="G641" s="334"/>
      <c r="H641" s="334"/>
      <c r="I641" s="334"/>
      <c r="J641" s="334"/>
      <c r="K641" s="334"/>
      <c r="L641" s="334"/>
      <c r="M641" s="198"/>
      <c r="N641" s="198"/>
      <c r="O641" s="198"/>
      <c r="P641" s="198"/>
      <c r="Q641" s="198"/>
      <c r="R641" s="198"/>
      <c r="S641" s="198"/>
      <c r="T641" s="198"/>
      <c r="U641" s="198"/>
      <c r="V641" s="198"/>
      <c r="W641" s="198"/>
      <c r="X641" s="198"/>
    </row>
    <row r="642" spans="1:24" s="247" customFormat="1" ht="10.5">
      <c r="A642" s="224"/>
      <c r="B642" s="224"/>
      <c r="C642" s="224"/>
      <c r="D642" s="334"/>
      <c r="E642" s="335"/>
      <c r="F642" s="334"/>
      <c r="G642" s="334"/>
      <c r="H642" s="334"/>
      <c r="I642" s="334"/>
      <c r="J642" s="334"/>
      <c r="K642" s="334"/>
      <c r="L642" s="334"/>
      <c r="M642" s="198"/>
      <c r="N642" s="198"/>
      <c r="O642" s="198"/>
      <c r="P642" s="198"/>
      <c r="Q642" s="198"/>
      <c r="R642" s="198"/>
      <c r="S642" s="198"/>
      <c r="T642" s="198"/>
      <c r="U642" s="198"/>
      <c r="V642" s="198"/>
      <c r="W642" s="198"/>
      <c r="X642" s="198"/>
    </row>
    <row r="643" spans="1:24" s="247" customFormat="1" ht="10.5">
      <c r="A643" s="224"/>
      <c r="B643" s="224"/>
      <c r="C643" s="224"/>
      <c r="D643" s="334"/>
      <c r="E643" s="335"/>
      <c r="F643" s="334"/>
      <c r="G643" s="334"/>
      <c r="H643" s="334"/>
      <c r="I643" s="334"/>
      <c r="J643" s="334"/>
      <c r="K643" s="334"/>
      <c r="L643" s="334"/>
      <c r="M643" s="198"/>
      <c r="N643" s="198"/>
      <c r="O643" s="198"/>
      <c r="P643" s="198"/>
      <c r="Q643" s="198"/>
      <c r="R643" s="198"/>
      <c r="S643" s="198"/>
      <c r="T643" s="198"/>
      <c r="U643" s="198"/>
      <c r="V643" s="198"/>
      <c r="W643" s="198"/>
      <c r="X643" s="198"/>
    </row>
    <row r="644" spans="1:24" s="247" customFormat="1" ht="10.5">
      <c r="A644" s="224"/>
      <c r="B644" s="224"/>
      <c r="C644" s="224"/>
      <c r="D644" s="334"/>
      <c r="E644" s="335"/>
      <c r="F644" s="334"/>
      <c r="G644" s="334"/>
      <c r="H644" s="334"/>
      <c r="I644" s="334"/>
      <c r="J644" s="334"/>
      <c r="K644" s="334"/>
      <c r="L644" s="334"/>
      <c r="M644" s="198"/>
      <c r="N644" s="198"/>
      <c r="O644" s="198"/>
      <c r="P644" s="198"/>
      <c r="Q644" s="198"/>
      <c r="R644" s="198"/>
      <c r="S644" s="198"/>
      <c r="T644" s="198"/>
      <c r="U644" s="198"/>
      <c r="V644" s="198"/>
      <c r="W644" s="198"/>
      <c r="X644" s="198"/>
    </row>
    <row r="645" spans="1:24" s="247" customFormat="1" ht="10.5">
      <c r="A645" s="224"/>
      <c r="B645" s="224"/>
      <c r="C645" s="224"/>
      <c r="D645" s="334"/>
      <c r="E645" s="335"/>
      <c r="F645" s="334"/>
      <c r="G645" s="334"/>
      <c r="H645" s="334"/>
      <c r="I645" s="334"/>
      <c r="J645" s="334"/>
      <c r="K645" s="334"/>
      <c r="L645" s="334"/>
      <c r="M645" s="198"/>
      <c r="N645" s="198"/>
      <c r="O645" s="198"/>
      <c r="P645" s="198"/>
      <c r="Q645" s="198"/>
      <c r="R645" s="198"/>
      <c r="S645" s="198"/>
      <c r="T645" s="198"/>
      <c r="U645" s="198"/>
      <c r="V645" s="198"/>
      <c r="W645" s="198"/>
      <c r="X645" s="198"/>
    </row>
    <row r="646" spans="1:24" s="247" customFormat="1" ht="10.5">
      <c r="A646" s="224"/>
      <c r="B646" s="224"/>
      <c r="C646" s="224"/>
      <c r="D646" s="334"/>
      <c r="E646" s="335"/>
      <c r="F646" s="334"/>
      <c r="G646" s="334"/>
      <c r="H646" s="334"/>
      <c r="I646" s="334"/>
      <c r="J646" s="334"/>
      <c r="K646" s="334"/>
      <c r="L646" s="334"/>
      <c r="M646" s="198"/>
      <c r="N646" s="198"/>
      <c r="O646" s="198"/>
      <c r="P646" s="198"/>
      <c r="Q646" s="198"/>
      <c r="R646" s="198"/>
      <c r="S646" s="198"/>
      <c r="T646" s="198"/>
      <c r="U646" s="198"/>
      <c r="V646" s="198"/>
      <c r="W646" s="198"/>
      <c r="X646" s="198"/>
    </row>
    <row r="647" spans="1:24" s="247" customFormat="1" ht="10.5">
      <c r="A647" s="224"/>
      <c r="B647" s="224"/>
      <c r="C647" s="224"/>
      <c r="D647" s="334"/>
      <c r="E647" s="335"/>
      <c r="F647" s="334"/>
      <c r="G647" s="334"/>
      <c r="H647" s="334"/>
      <c r="I647" s="334"/>
      <c r="J647" s="334"/>
      <c r="K647" s="334"/>
      <c r="L647" s="334"/>
      <c r="M647" s="198"/>
      <c r="N647" s="198"/>
      <c r="O647" s="198"/>
      <c r="P647" s="198"/>
      <c r="Q647" s="198"/>
      <c r="R647" s="198"/>
      <c r="S647" s="198"/>
      <c r="T647" s="198"/>
      <c r="U647" s="198"/>
      <c r="V647" s="198"/>
      <c r="W647" s="198"/>
      <c r="X647" s="198"/>
    </row>
    <row r="648" spans="1:24" s="247" customFormat="1" ht="10.5">
      <c r="A648" s="224"/>
      <c r="B648" s="224"/>
      <c r="C648" s="224"/>
      <c r="D648" s="334"/>
      <c r="E648" s="335"/>
      <c r="F648" s="334"/>
      <c r="G648" s="334"/>
      <c r="H648" s="334"/>
      <c r="I648" s="334"/>
      <c r="J648" s="334"/>
      <c r="K648" s="334"/>
      <c r="L648" s="334"/>
      <c r="M648" s="198"/>
      <c r="N648" s="198"/>
      <c r="O648" s="198"/>
      <c r="P648" s="198"/>
      <c r="Q648" s="198"/>
      <c r="R648" s="198"/>
      <c r="S648" s="198"/>
      <c r="T648" s="198"/>
      <c r="U648" s="198"/>
      <c r="V648" s="198"/>
      <c r="W648" s="198"/>
      <c r="X648" s="198"/>
    </row>
    <row r="649" spans="1:24" s="247" customFormat="1" ht="10.5">
      <c r="A649" s="224"/>
      <c r="B649" s="224"/>
      <c r="C649" s="224"/>
      <c r="D649" s="334"/>
      <c r="E649" s="335"/>
      <c r="F649" s="334"/>
      <c r="G649" s="334"/>
      <c r="H649" s="334"/>
      <c r="I649" s="334"/>
      <c r="J649" s="334"/>
      <c r="K649" s="334"/>
      <c r="L649" s="334"/>
      <c r="M649" s="198"/>
      <c r="N649" s="198"/>
      <c r="O649" s="198"/>
      <c r="P649" s="198"/>
      <c r="Q649" s="198"/>
      <c r="R649" s="198"/>
      <c r="S649" s="198"/>
      <c r="T649" s="198"/>
      <c r="U649" s="198"/>
      <c r="V649" s="198"/>
      <c r="W649" s="198"/>
      <c r="X649" s="198"/>
    </row>
    <row r="650" spans="1:24" s="247" customFormat="1" ht="10.5">
      <c r="A650" s="224"/>
      <c r="B650" s="224"/>
      <c r="C650" s="224"/>
      <c r="D650" s="334"/>
      <c r="E650" s="335"/>
      <c r="F650" s="334"/>
      <c r="G650" s="334"/>
      <c r="H650" s="334"/>
      <c r="I650" s="334"/>
      <c r="J650" s="334"/>
      <c r="K650" s="334"/>
      <c r="L650" s="334"/>
      <c r="M650" s="198"/>
      <c r="N650" s="198"/>
      <c r="O650" s="198"/>
      <c r="P650" s="198"/>
      <c r="Q650" s="198"/>
      <c r="R650" s="198"/>
      <c r="S650" s="198"/>
      <c r="T650" s="198"/>
      <c r="U650" s="198"/>
      <c r="V650" s="198"/>
      <c r="W650" s="198"/>
      <c r="X650" s="198"/>
    </row>
    <row r="651" spans="1:24" s="247" customFormat="1" ht="10.5">
      <c r="A651" s="224"/>
      <c r="B651" s="224"/>
      <c r="C651" s="224"/>
      <c r="D651" s="334"/>
      <c r="E651" s="335"/>
      <c r="F651" s="334"/>
      <c r="G651" s="334"/>
      <c r="H651" s="334"/>
      <c r="I651" s="334"/>
      <c r="J651" s="334"/>
      <c r="K651" s="334"/>
      <c r="L651" s="334"/>
      <c r="M651" s="198"/>
      <c r="N651" s="198"/>
      <c r="O651" s="198"/>
      <c r="P651" s="198"/>
      <c r="Q651" s="198"/>
      <c r="R651" s="198"/>
      <c r="S651" s="198"/>
      <c r="T651" s="198"/>
      <c r="U651" s="198"/>
      <c r="V651" s="198"/>
      <c r="W651" s="198"/>
      <c r="X651" s="198"/>
    </row>
    <row r="652" spans="1:24" s="247" customFormat="1" ht="10.5">
      <c r="A652" s="224"/>
      <c r="B652" s="224"/>
      <c r="C652" s="224"/>
      <c r="D652" s="334"/>
      <c r="E652" s="335"/>
      <c r="F652" s="334"/>
      <c r="G652" s="334"/>
      <c r="H652" s="334"/>
      <c r="I652" s="334"/>
      <c r="J652" s="334"/>
      <c r="K652" s="334"/>
      <c r="L652" s="334"/>
      <c r="M652" s="198"/>
      <c r="N652" s="198"/>
      <c r="O652" s="198"/>
      <c r="P652" s="198"/>
      <c r="Q652" s="198"/>
      <c r="R652" s="198"/>
      <c r="S652" s="198"/>
      <c r="T652" s="198"/>
      <c r="U652" s="198"/>
      <c r="V652" s="198"/>
      <c r="W652" s="198"/>
      <c r="X652" s="198"/>
    </row>
    <row r="653" spans="1:24" s="247" customFormat="1" ht="10.5">
      <c r="A653" s="224"/>
      <c r="B653" s="224"/>
      <c r="C653" s="224"/>
      <c r="D653" s="334"/>
      <c r="E653" s="335"/>
      <c r="F653" s="334"/>
      <c r="G653" s="334"/>
      <c r="H653" s="334"/>
      <c r="I653" s="334"/>
      <c r="J653" s="334"/>
      <c r="K653" s="334"/>
      <c r="L653" s="334"/>
      <c r="M653" s="198"/>
      <c r="N653" s="198"/>
      <c r="O653" s="198"/>
      <c r="P653" s="198"/>
      <c r="Q653" s="198"/>
      <c r="R653" s="198"/>
      <c r="S653" s="198"/>
      <c r="T653" s="198"/>
      <c r="U653" s="198"/>
      <c r="V653" s="198"/>
      <c r="W653" s="198"/>
      <c r="X653" s="198"/>
    </row>
    <row r="654" spans="1:24" s="247" customFormat="1" ht="10.5">
      <c r="A654" s="224"/>
      <c r="B654" s="224"/>
      <c r="C654" s="224"/>
      <c r="D654" s="334"/>
      <c r="E654" s="335"/>
      <c r="F654" s="334"/>
      <c r="G654" s="334"/>
      <c r="H654" s="334"/>
      <c r="I654" s="334"/>
      <c r="J654" s="334"/>
      <c r="K654" s="334"/>
      <c r="L654" s="334"/>
      <c r="M654" s="198"/>
      <c r="N654" s="198"/>
      <c r="O654" s="198"/>
      <c r="P654" s="198"/>
      <c r="Q654" s="198"/>
      <c r="R654" s="198"/>
      <c r="S654" s="198"/>
      <c r="T654" s="198"/>
      <c r="U654" s="198"/>
      <c r="V654" s="198"/>
      <c r="W654" s="198"/>
      <c r="X654" s="198"/>
    </row>
    <row r="655" spans="1:24" s="247" customFormat="1" ht="10.5">
      <c r="A655" s="224"/>
      <c r="B655" s="224"/>
      <c r="C655" s="224"/>
      <c r="D655" s="334"/>
      <c r="E655" s="335"/>
      <c r="F655" s="334"/>
      <c r="G655" s="334"/>
      <c r="H655" s="334"/>
      <c r="I655" s="334"/>
      <c r="J655" s="334"/>
      <c r="K655" s="334"/>
      <c r="L655" s="334"/>
      <c r="M655" s="198"/>
      <c r="N655" s="198"/>
      <c r="O655" s="198"/>
      <c r="P655" s="198"/>
      <c r="Q655" s="198"/>
      <c r="R655" s="198"/>
      <c r="S655" s="198"/>
      <c r="T655" s="198"/>
      <c r="U655" s="198"/>
      <c r="V655" s="198"/>
      <c r="W655" s="198"/>
      <c r="X655" s="198"/>
    </row>
    <row r="656" spans="1:24" s="247" customFormat="1" ht="10.5">
      <c r="A656" s="224"/>
      <c r="B656" s="224"/>
      <c r="C656" s="224"/>
      <c r="D656" s="334"/>
      <c r="E656" s="335"/>
      <c r="F656" s="334"/>
      <c r="G656" s="334"/>
      <c r="H656" s="334"/>
      <c r="I656" s="334"/>
      <c r="J656" s="334"/>
      <c r="K656" s="334"/>
      <c r="L656" s="334"/>
      <c r="M656" s="198"/>
      <c r="N656" s="198"/>
      <c r="O656" s="198"/>
      <c r="P656" s="198"/>
      <c r="Q656" s="198"/>
      <c r="R656" s="198"/>
      <c r="S656" s="198"/>
      <c r="T656" s="198"/>
      <c r="U656" s="198"/>
      <c r="V656" s="198"/>
      <c r="W656" s="198"/>
      <c r="X656" s="198"/>
    </row>
    <row r="657" spans="1:24" s="247" customFormat="1" ht="10.5">
      <c r="A657" s="224"/>
      <c r="B657" s="224"/>
      <c r="C657" s="224"/>
      <c r="D657" s="334"/>
      <c r="E657" s="335"/>
      <c r="F657" s="334"/>
      <c r="G657" s="334"/>
      <c r="H657" s="334"/>
      <c r="I657" s="334"/>
      <c r="J657" s="334"/>
      <c r="K657" s="334"/>
      <c r="L657" s="334"/>
      <c r="M657" s="198"/>
      <c r="N657" s="198"/>
      <c r="O657" s="198"/>
      <c r="P657" s="198"/>
      <c r="Q657" s="198"/>
      <c r="R657" s="198"/>
      <c r="S657" s="198"/>
      <c r="T657" s="198"/>
      <c r="U657" s="198"/>
      <c r="V657" s="198"/>
      <c r="W657" s="198"/>
      <c r="X657" s="198"/>
    </row>
    <row r="658" spans="1:24" s="247" customFormat="1" ht="10.5">
      <c r="A658" s="224"/>
      <c r="B658" s="224"/>
      <c r="C658" s="224"/>
      <c r="D658" s="334"/>
      <c r="E658" s="335"/>
      <c r="F658" s="334"/>
      <c r="G658" s="334"/>
      <c r="H658" s="334"/>
      <c r="I658" s="334"/>
      <c r="J658" s="334"/>
      <c r="K658" s="334"/>
      <c r="L658" s="334"/>
      <c r="M658" s="198"/>
      <c r="N658" s="198"/>
      <c r="O658" s="198"/>
      <c r="P658" s="198"/>
      <c r="Q658" s="198"/>
      <c r="R658" s="198"/>
      <c r="S658" s="198"/>
      <c r="T658" s="198"/>
      <c r="U658" s="198"/>
      <c r="V658" s="198"/>
      <c r="W658" s="198"/>
      <c r="X658" s="198"/>
    </row>
    <row r="659" spans="1:24" s="247" customFormat="1" ht="10.5">
      <c r="A659" s="224"/>
      <c r="B659" s="224"/>
      <c r="C659" s="224"/>
      <c r="D659" s="334"/>
      <c r="E659" s="335"/>
      <c r="F659" s="334"/>
      <c r="G659" s="334"/>
      <c r="H659" s="334"/>
      <c r="I659" s="334"/>
      <c r="J659" s="334"/>
      <c r="K659" s="334"/>
      <c r="L659" s="334"/>
      <c r="M659" s="198"/>
      <c r="N659" s="198"/>
      <c r="O659" s="198"/>
      <c r="P659" s="198"/>
      <c r="Q659" s="198"/>
      <c r="R659" s="198"/>
      <c r="S659" s="198"/>
      <c r="T659" s="198"/>
      <c r="U659" s="198"/>
      <c r="V659" s="198"/>
      <c r="W659" s="198"/>
      <c r="X659" s="198"/>
    </row>
    <row r="660" spans="1:24" s="247" customFormat="1" ht="10.5">
      <c r="A660" s="224"/>
      <c r="B660" s="224"/>
      <c r="C660" s="224"/>
      <c r="D660" s="334"/>
      <c r="E660" s="335"/>
      <c r="F660" s="334"/>
      <c r="G660" s="334"/>
      <c r="H660" s="334"/>
      <c r="I660" s="334"/>
      <c r="J660" s="334"/>
      <c r="K660" s="334"/>
      <c r="L660" s="334"/>
      <c r="M660" s="198"/>
      <c r="N660" s="198"/>
      <c r="O660" s="198"/>
      <c r="P660" s="198"/>
      <c r="Q660" s="198"/>
      <c r="R660" s="198"/>
      <c r="S660" s="198"/>
      <c r="T660" s="198"/>
      <c r="U660" s="198"/>
      <c r="V660" s="198"/>
      <c r="W660" s="198"/>
      <c r="X660" s="198"/>
    </row>
    <row r="661" spans="1:24" s="247" customFormat="1" ht="10.5">
      <c r="A661" s="224"/>
      <c r="B661" s="224"/>
      <c r="C661" s="224"/>
      <c r="D661" s="334"/>
      <c r="E661" s="335"/>
      <c r="F661" s="334"/>
      <c r="G661" s="334"/>
      <c r="H661" s="334"/>
      <c r="I661" s="334"/>
      <c r="J661" s="334"/>
      <c r="K661" s="334"/>
      <c r="L661" s="334"/>
      <c r="M661" s="198"/>
      <c r="N661" s="198"/>
      <c r="O661" s="198"/>
      <c r="P661" s="198"/>
      <c r="Q661" s="198"/>
      <c r="R661" s="198"/>
      <c r="S661" s="198"/>
      <c r="T661" s="198"/>
      <c r="U661" s="198"/>
      <c r="V661" s="198"/>
      <c r="W661" s="198"/>
      <c r="X661" s="198"/>
    </row>
    <row r="662" spans="1:24" s="247" customFormat="1" ht="10.5">
      <c r="A662" s="224"/>
      <c r="B662" s="224"/>
      <c r="C662" s="224"/>
      <c r="D662" s="334"/>
      <c r="E662" s="335"/>
      <c r="F662" s="334"/>
      <c r="G662" s="334"/>
      <c r="H662" s="334"/>
      <c r="I662" s="334"/>
      <c r="J662" s="334"/>
      <c r="K662" s="334"/>
      <c r="L662" s="334"/>
      <c r="M662" s="198"/>
      <c r="N662" s="198"/>
      <c r="O662" s="198"/>
      <c r="P662" s="198"/>
      <c r="Q662" s="198"/>
      <c r="R662" s="198"/>
      <c r="S662" s="198"/>
      <c r="T662" s="198"/>
      <c r="U662" s="198"/>
      <c r="V662" s="198"/>
      <c r="W662" s="198"/>
      <c r="X662" s="198"/>
    </row>
    <row r="663" spans="1:24" s="247" customFormat="1" ht="10.5">
      <c r="A663" s="224"/>
      <c r="B663" s="224"/>
      <c r="C663" s="224"/>
      <c r="D663" s="334"/>
      <c r="E663" s="335"/>
      <c r="F663" s="334"/>
      <c r="G663" s="334"/>
      <c r="H663" s="334"/>
      <c r="I663" s="334"/>
      <c r="J663" s="334"/>
      <c r="K663" s="334"/>
      <c r="L663" s="334"/>
      <c r="M663" s="198"/>
      <c r="N663" s="198"/>
      <c r="O663" s="198"/>
      <c r="P663" s="198"/>
      <c r="Q663" s="198"/>
      <c r="R663" s="198"/>
      <c r="S663" s="198"/>
      <c r="T663" s="198"/>
      <c r="U663" s="198"/>
      <c r="V663" s="198"/>
      <c r="W663" s="198"/>
      <c r="X663" s="198"/>
    </row>
    <row r="664" spans="1:24" s="247" customFormat="1" ht="10.5">
      <c r="A664" s="224"/>
      <c r="B664" s="224"/>
      <c r="C664" s="224"/>
      <c r="D664" s="334"/>
      <c r="E664" s="335"/>
      <c r="F664" s="334"/>
      <c r="G664" s="334"/>
      <c r="H664" s="334"/>
      <c r="I664" s="334"/>
      <c r="J664" s="334"/>
      <c r="K664" s="334"/>
      <c r="L664" s="334"/>
      <c r="M664" s="198"/>
      <c r="N664" s="198"/>
      <c r="O664" s="198"/>
      <c r="P664" s="198"/>
      <c r="Q664" s="198"/>
      <c r="R664" s="198"/>
      <c r="S664" s="198"/>
      <c r="T664" s="198"/>
      <c r="U664" s="198"/>
      <c r="V664" s="198"/>
      <c r="W664" s="198"/>
      <c r="X664" s="198"/>
    </row>
    <row r="665" spans="1:24" s="247" customFormat="1" ht="10.5">
      <c r="A665" s="224"/>
      <c r="B665" s="224"/>
      <c r="C665" s="224"/>
      <c r="D665" s="334"/>
      <c r="E665" s="335"/>
      <c r="F665" s="334"/>
      <c r="G665" s="334"/>
      <c r="H665" s="334"/>
      <c r="I665" s="334"/>
      <c r="J665" s="334"/>
      <c r="K665" s="334"/>
      <c r="L665" s="334"/>
      <c r="M665" s="198"/>
      <c r="N665" s="198"/>
      <c r="O665" s="198"/>
      <c r="P665" s="198"/>
      <c r="Q665" s="198"/>
      <c r="R665" s="198"/>
      <c r="S665" s="198"/>
      <c r="T665" s="198"/>
      <c r="U665" s="198"/>
      <c r="V665" s="198"/>
      <c r="W665" s="198"/>
      <c r="X665" s="198"/>
    </row>
    <row r="666" spans="1:24" s="247" customFormat="1" ht="10.5">
      <c r="A666" s="224"/>
      <c r="B666" s="224"/>
      <c r="C666" s="224"/>
      <c r="D666" s="334"/>
      <c r="E666" s="335"/>
      <c r="F666" s="334"/>
      <c r="G666" s="334"/>
      <c r="H666" s="334"/>
      <c r="I666" s="334"/>
      <c r="J666" s="334"/>
      <c r="K666" s="334"/>
      <c r="L666" s="334"/>
      <c r="M666" s="198"/>
      <c r="N666" s="198"/>
      <c r="O666" s="198"/>
      <c r="P666" s="198"/>
      <c r="Q666" s="198"/>
      <c r="R666" s="198"/>
      <c r="S666" s="198"/>
      <c r="T666" s="198"/>
      <c r="U666" s="198"/>
      <c r="V666" s="198"/>
      <c r="W666" s="198"/>
      <c r="X666" s="198"/>
    </row>
    <row r="667" spans="1:24" s="247" customFormat="1" ht="10.5">
      <c r="A667" s="224"/>
      <c r="B667" s="224"/>
      <c r="C667" s="224"/>
      <c r="D667" s="334"/>
      <c r="E667" s="335"/>
      <c r="F667" s="334"/>
      <c r="G667" s="334"/>
      <c r="H667" s="334"/>
      <c r="I667" s="334"/>
      <c r="J667" s="334"/>
      <c r="K667" s="334"/>
      <c r="L667" s="334"/>
      <c r="M667" s="198"/>
      <c r="N667" s="198"/>
      <c r="O667" s="198"/>
      <c r="P667" s="198"/>
      <c r="Q667" s="198"/>
      <c r="R667" s="198"/>
      <c r="S667" s="198"/>
      <c r="T667" s="198"/>
      <c r="U667" s="198"/>
      <c r="V667" s="198"/>
      <c r="W667" s="198"/>
      <c r="X667" s="198"/>
    </row>
    <row r="668" spans="1:24" s="247" customFormat="1" ht="10.5">
      <c r="A668" s="224"/>
      <c r="B668" s="224"/>
      <c r="C668" s="224"/>
      <c r="D668" s="334"/>
      <c r="E668" s="335"/>
      <c r="F668" s="334"/>
      <c r="G668" s="334"/>
      <c r="H668" s="334"/>
      <c r="I668" s="334"/>
      <c r="J668" s="334"/>
      <c r="K668" s="334"/>
      <c r="L668" s="334"/>
      <c r="M668" s="198"/>
      <c r="N668" s="198"/>
      <c r="O668" s="198"/>
      <c r="P668" s="198"/>
      <c r="Q668" s="198"/>
      <c r="R668" s="198"/>
      <c r="S668" s="198"/>
      <c r="T668" s="198"/>
      <c r="U668" s="198"/>
      <c r="V668" s="198"/>
      <c r="W668" s="198"/>
      <c r="X668" s="198"/>
    </row>
    <row r="669" spans="1:24" s="247" customFormat="1" ht="10.5">
      <c r="A669" s="224"/>
      <c r="B669" s="224"/>
      <c r="C669" s="224"/>
      <c r="D669" s="334"/>
      <c r="E669" s="335"/>
      <c r="F669" s="334"/>
      <c r="G669" s="334"/>
      <c r="H669" s="334"/>
      <c r="I669" s="334"/>
      <c r="J669" s="334"/>
      <c r="K669" s="334"/>
      <c r="L669" s="334"/>
      <c r="M669" s="198"/>
      <c r="N669" s="198"/>
      <c r="O669" s="198"/>
      <c r="P669" s="198"/>
      <c r="Q669" s="198"/>
      <c r="R669" s="198"/>
      <c r="S669" s="198"/>
      <c r="T669" s="198"/>
      <c r="U669" s="198"/>
      <c r="V669" s="198"/>
      <c r="W669" s="198"/>
      <c r="X669" s="198"/>
    </row>
    <row r="670" spans="1:24" s="247" customFormat="1" ht="10.5">
      <c r="A670" s="224"/>
      <c r="B670" s="224"/>
      <c r="C670" s="224"/>
      <c r="D670" s="334"/>
      <c r="E670" s="335"/>
      <c r="F670" s="334"/>
      <c r="G670" s="334"/>
      <c r="H670" s="334"/>
      <c r="I670" s="334"/>
      <c r="J670" s="334"/>
      <c r="K670" s="334"/>
      <c r="L670" s="334"/>
      <c r="M670" s="198"/>
      <c r="N670" s="198"/>
      <c r="O670" s="198"/>
      <c r="P670" s="198"/>
      <c r="Q670" s="198"/>
      <c r="R670" s="198"/>
      <c r="S670" s="198"/>
      <c r="T670" s="198"/>
      <c r="U670" s="198"/>
      <c r="V670" s="198"/>
      <c r="W670" s="198"/>
      <c r="X670" s="198"/>
    </row>
    <row r="671" spans="1:24" s="247" customFormat="1" ht="10.5">
      <c r="A671" s="224"/>
      <c r="B671" s="224"/>
      <c r="C671" s="224"/>
      <c r="D671" s="334"/>
      <c r="E671" s="335"/>
      <c r="F671" s="334"/>
      <c r="G671" s="334"/>
      <c r="H671" s="334"/>
      <c r="I671" s="334"/>
      <c r="J671" s="334"/>
      <c r="K671" s="334"/>
      <c r="L671" s="334"/>
      <c r="M671" s="198"/>
      <c r="N671" s="198"/>
      <c r="O671" s="198"/>
      <c r="P671" s="198"/>
      <c r="Q671" s="198"/>
      <c r="R671" s="198"/>
      <c r="S671" s="198"/>
      <c r="T671" s="198"/>
      <c r="U671" s="198"/>
      <c r="V671" s="198"/>
      <c r="W671" s="198"/>
      <c r="X671" s="198"/>
    </row>
    <row r="672" spans="1:24" s="247" customFormat="1" ht="10.5">
      <c r="A672" s="224"/>
      <c r="B672" s="224"/>
      <c r="C672" s="224"/>
      <c r="D672" s="334"/>
      <c r="E672" s="335"/>
      <c r="F672" s="334"/>
      <c r="G672" s="334"/>
      <c r="H672" s="334"/>
      <c r="I672" s="334"/>
      <c r="J672" s="334"/>
      <c r="K672" s="334"/>
      <c r="L672" s="334"/>
      <c r="M672" s="198"/>
      <c r="N672" s="198"/>
      <c r="O672" s="198"/>
      <c r="P672" s="198"/>
      <c r="Q672" s="198"/>
      <c r="R672" s="198"/>
      <c r="S672" s="198"/>
      <c r="T672" s="198"/>
      <c r="U672" s="198"/>
      <c r="V672" s="198"/>
      <c r="W672" s="198"/>
      <c r="X672" s="198"/>
    </row>
    <row r="673" spans="1:24" s="247" customFormat="1" ht="10.5">
      <c r="A673" s="224"/>
      <c r="B673" s="224"/>
      <c r="C673" s="224"/>
      <c r="D673" s="334"/>
      <c r="E673" s="335"/>
      <c r="F673" s="334"/>
      <c r="G673" s="334"/>
      <c r="H673" s="334"/>
      <c r="I673" s="334"/>
      <c r="J673" s="334"/>
      <c r="K673" s="334"/>
      <c r="L673" s="334"/>
      <c r="M673" s="198"/>
      <c r="N673" s="198"/>
      <c r="O673" s="198"/>
      <c r="P673" s="198"/>
      <c r="Q673" s="198"/>
      <c r="R673" s="198"/>
      <c r="S673" s="198"/>
      <c r="T673" s="198"/>
      <c r="U673" s="198"/>
      <c r="V673" s="198"/>
      <c r="W673" s="198"/>
      <c r="X673" s="198"/>
    </row>
    <row r="674" spans="1:24" s="247" customFormat="1" ht="10.5">
      <c r="A674" s="224"/>
      <c r="B674" s="224"/>
      <c r="C674" s="224"/>
      <c r="D674" s="334"/>
      <c r="E674" s="335"/>
      <c r="F674" s="334"/>
      <c r="G674" s="334"/>
      <c r="H674" s="334"/>
      <c r="I674" s="334"/>
      <c r="J674" s="334"/>
      <c r="K674" s="334"/>
      <c r="L674" s="334"/>
      <c r="M674" s="198"/>
      <c r="N674" s="198"/>
      <c r="O674" s="198"/>
      <c r="P674" s="198"/>
      <c r="Q674" s="198"/>
      <c r="R674" s="198"/>
      <c r="S674" s="198"/>
      <c r="T674" s="198"/>
      <c r="U674" s="198"/>
      <c r="V674" s="198"/>
      <c r="W674" s="198"/>
      <c r="X674" s="198"/>
    </row>
    <row r="675" spans="1:24" s="247" customFormat="1" ht="10.5">
      <c r="A675" s="224"/>
      <c r="B675" s="224"/>
      <c r="C675" s="224"/>
      <c r="D675" s="334"/>
      <c r="E675" s="335"/>
      <c r="F675" s="334"/>
      <c r="G675" s="334"/>
      <c r="H675" s="334"/>
      <c r="I675" s="334"/>
      <c r="J675" s="334"/>
      <c r="K675" s="334"/>
      <c r="L675" s="334"/>
      <c r="M675" s="198"/>
      <c r="N675" s="198"/>
      <c r="O675" s="198"/>
      <c r="P675" s="198"/>
      <c r="Q675" s="198"/>
      <c r="R675" s="198"/>
      <c r="S675" s="198"/>
      <c r="T675" s="198"/>
      <c r="U675" s="198"/>
      <c r="V675" s="198"/>
      <c r="W675" s="198"/>
      <c r="X675" s="198"/>
    </row>
    <row r="676" spans="1:24" s="247" customFormat="1" ht="10.5">
      <c r="A676" s="224"/>
      <c r="B676" s="224"/>
      <c r="C676" s="224"/>
      <c r="D676" s="334"/>
      <c r="E676" s="335"/>
      <c r="F676" s="334"/>
      <c r="G676" s="334"/>
      <c r="H676" s="334"/>
      <c r="I676" s="334"/>
      <c r="J676" s="334"/>
      <c r="K676" s="334"/>
      <c r="L676" s="334"/>
      <c r="M676" s="198"/>
      <c r="N676" s="198"/>
      <c r="O676" s="198"/>
      <c r="P676" s="198"/>
      <c r="Q676" s="198"/>
      <c r="R676" s="198"/>
      <c r="S676" s="198"/>
      <c r="T676" s="198"/>
      <c r="U676" s="198"/>
      <c r="V676" s="198"/>
      <c r="W676" s="198"/>
      <c r="X676" s="198"/>
    </row>
    <row r="677" spans="1:24" s="247" customFormat="1" ht="10.5">
      <c r="A677" s="224"/>
      <c r="B677" s="224"/>
      <c r="C677" s="224"/>
      <c r="D677" s="334"/>
      <c r="E677" s="335"/>
      <c r="F677" s="334"/>
      <c r="G677" s="334"/>
      <c r="H677" s="334"/>
      <c r="I677" s="334"/>
      <c r="J677" s="334"/>
      <c r="K677" s="334"/>
      <c r="L677" s="334"/>
      <c r="M677" s="198"/>
      <c r="N677" s="198"/>
      <c r="O677" s="198"/>
      <c r="P677" s="198"/>
      <c r="Q677" s="198"/>
      <c r="R677" s="198"/>
      <c r="S677" s="198"/>
      <c r="T677" s="198"/>
      <c r="U677" s="198"/>
      <c r="V677" s="198"/>
      <c r="W677" s="198"/>
      <c r="X677" s="198"/>
    </row>
    <row r="678" spans="1:24" s="247" customFormat="1" ht="10.5">
      <c r="A678" s="224"/>
      <c r="B678" s="224"/>
      <c r="C678" s="224"/>
      <c r="D678" s="334"/>
      <c r="E678" s="335"/>
      <c r="F678" s="334"/>
      <c r="G678" s="334"/>
      <c r="H678" s="334"/>
      <c r="I678" s="334"/>
      <c r="J678" s="334"/>
      <c r="K678" s="334"/>
      <c r="L678" s="334"/>
      <c r="M678" s="198"/>
      <c r="N678" s="198"/>
      <c r="O678" s="198"/>
      <c r="P678" s="198"/>
      <c r="Q678" s="198"/>
      <c r="R678" s="198"/>
      <c r="S678" s="198"/>
      <c r="T678" s="198"/>
      <c r="U678" s="198"/>
      <c r="V678" s="198"/>
      <c r="W678" s="198"/>
      <c r="X678" s="198"/>
    </row>
    <row r="679" spans="1:24" s="247" customFormat="1" ht="10.5">
      <c r="A679" s="224"/>
      <c r="B679" s="224"/>
      <c r="C679" s="224"/>
      <c r="D679" s="334"/>
      <c r="E679" s="335"/>
      <c r="F679" s="334"/>
      <c r="G679" s="334"/>
      <c r="H679" s="334"/>
      <c r="I679" s="334"/>
      <c r="J679" s="334"/>
      <c r="K679" s="334"/>
      <c r="L679" s="334"/>
      <c r="M679" s="198"/>
      <c r="N679" s="198"/>
      <c r="O679" s="198"/>
      <c r="P679" s="198"/>
      <c r="Q679" s="198"/>
      <c r="R679" s="198"/>
      <c r="S679" s="198"/>
      <c r="T679" s="198"/>
      <c r="U679" s="198"/>
      <c r="V679" s="198"/>
      <c r="W679" s="198"/>
      <c r="X679" s="198"/>
    </row>
    <row r="680" spans="1:24" s="247" customFormat="1" ht="10.5">
      <c r="A680" s="224"/>
      <c r="B680" s="224"/>
      <c r="C680" s="224"/>
      <c r="D680" s="334"/>
      <c r="E680" s="335"/>
      <c r="F680" s="334"/>
      <c r="G680" s="334"/>
      <c r="H680" s="334"/>
      <c r="I680" s="334"/>
      <c r="J680" s="334"/>
      <c r="K680" s="334"/>
      <c r="L680" s="334"/>
      <c r="M680" s="198"/>
      <c r="N680" s="198"/>
      <c r="O680" s="198"/>
      <c r="P680" s="198"/>
      <c r="Q680" s="198"/>
      <c r="R680" s="198"/>
      <c r="S680" s="198"/>
      <c r="T680" s="198"/>
      <c r="U680" s="198"/>
      <c r="V680" s="198"/>
      <c r="W680" s="198"/>
      <c r="X680" s="198"/>
    </row>
    <row r="681" spans="1:24" s="247" customFormat="1" ht="10.5">
      <c r="A681" s="224"/>
      <c r="B681" s="224"/>
      <c r="C681" s="224"/>
      <c r="D681" s="334"/>
      <c r="E681" s="335"/>
      <c r="F681" s="334"/>
      <c r="G681" s="334"/>
      <c r="H681" s="334"/>
      <c r="I681" s="334"/>
      <c r="J681" s="334"/>
      <c r="K681" s="334"/>
      <c r="L681" s="334"/>
      <c r="M681" s="198"/>
      <c r="N681" s="198"/>
      <c r="O681" s="198"/>
      <c r="P681" s="198"/>
      <c r="Q681" s="198"/>
      <c r="R681" s="198"/>
      <c r="S681" s="198"/>
      <c r="T681" s="198"/>
      <c r="U681" s="198"/>
      <c r="V681" s="198"/>
      <c r="W681" s="198"/>
      <c r="X681" s="198"/>
    </row>
    <row r="682" spans="1:24" s="247" customFormat="1" ht="10.5">
      <c r="A682" s="224"/>
      <c r="B682" s="224"/>
      <c r="C682" s="224"/>
      <c r="D682" s="334"/>
      <c r="E682" s="335"/>
      <c r="F682" s="334"/>
      <c r="G682" s="334"/>
      <c r="H682" s="334"/>
      <c r="I682" s="334"/>
      <c r="J682" s="334"/>
      <c r="K682" s="334"/>
      <c r="L682" s="334"/>
      <c r="M682" s="198"/>
      <c r="N682" s="198"/>
      <c r="O682" s="198"/>
      <c r="P682" s="198"/>
      <c r="Q682" s="198"/>
      <c r="R682" s="198"/>
      <c r="S682" s="198"/>
      <c r="T682" s="198"/>
      <c r="U682" s="198"/>
      <c r="V682" s="198"/>
      <c r="W682" s="198"/>
      <c r="X682" s="198"/>
    </row>
    <row r="683" spans="1:24" s="247" customFormat="1" ht="10.5">
      <c r="A683" s="224"/>
      <c r="B683" s="224"/>
      <c r="C683" s="224"/>
      <c r="D683" s="334"/>
      <c r="E683" s="335"/>
      <c r="F683" s="334"/>
      <c r="G683" s="334"/>
      <c r="H683" s="334"/>
      <c r="I683" s="334"/>
      <c r="J683" s="334"/>
      <c r="K683" s="334"/>
      <c r="L683" s="334"/>
      <c r="M683" s="198"/>
      <c r="N683" s="198"/>
      <c r="O683" s="198"/>
      <c r="P683" s="198"/>
      <c r="Q683" s="198"/>
      <c r="R683" s="198"/>
      <c r="S683" s="198"/>
      <c r="T683" s="198"/>
      <c r="U683" s="198"/>
      <c r="V683" s="198"/>
      <c r="W683" s="198"/>
      <c r="X683" s="198"/>
    </row>
    <row r="684" spans="1:24" s="247" customFormat="1" ht="10.5">
      <c r="A684" s="224"/>
      <c r="B684" s="224"/>
      <c r="C684" s="224"/>
      <c r="D684" s="334"/>
      <c r="E684" s="335"/>
      <c r="F684" s="334"/>
      <c r="G684" s="334"/>
      <c r="H684" s="334"/>
      <c r="I684" s="334"/>
      <c r="J684" s="334"/>
      <c r="K684" s="334"/>
      <c r="L684" s="334"/>
      <c r="M684" s="198"/>
      <c r="N684" s="198"/>
      <c r="O684" s="198"/>
      <c r="P684" s="198"/>
      <c r="Q684" s="198"/>
      <c r="R684" s="198"/>
      <c r="S684" s="198"/>
      <c r="T684" s="198"/>
      <c r="U684" s="198"/>
      <c r="V684" s="198"/>
      <c r="W684" s="198"/>
      <c r="X684" s="198"/>
    </row>
    <row r="685" spans="1:24" s="247" customFormat="1" ht="10.5">
      <c r="A685" s="224"/>
      <c r="B685" s="224"/>
      <c r="C685" s="224"/>
      <c r="D685" s="334"/>
      <c r="E685" s="335"/>
      <c r="F685" s="334"/>
      <c r="G685" s="334"/>
      <c r="H685" s="334"/>
      <c r="I685" s="334"/>
      <c r="J685" s="334"/>
      <c r="K685" s="334"/>
      <c r="L685" s="334"/>
      <c r="M685" s="198"/>
      <c r="N685" s="198"/>
      <c r="O685" s="198"/>
      <c r="P685" s="198"/>
      <c r="Q685" s="198"/>
      <c r="R685" s="198"/>
      <c r="S685" s="198"/>
      <c r="T685" s="198"/>
      <c r="U685" s="198"/>
      <c r="V685" s="198"/>
      <c r="W685" s="198"/>
      <c r="X685" s="198"/>
    </row>
    <row r="686" spans="1:24" s="247" customFormat="1" ht="10.5">
      <c r="A686" s="224"/>
      <c r="B686" s="224"/>
      <c r="C686" s="224"/>
      <c r="D686" s="334"/>
      <c r="E686" s="335"/>
      <c r="F686" s="334"/>
      <c r="G686" s="334"/>
      <c r="H686" s="334"/>
      <c r="I686" s="334"/>
      <c r="J686" s="334"/>
      <c r="K686" s="334"/>
      <c r="L686" s="334"/>
      <c r="M686" s="198"/>
      <c r="N686" s="198"/>
      <c r="O686" s="198"/>
      <c r="P686" s="198"/>
      <c r="Q686" s="198"/>
      <c r="R686" s="198"/>
      <c r="S686" s="198"/>
      <c r="T686" s="198"/>
      <c r="U686" s="198"/>
      <c r="V686" s="198"/>
      <c r="W686" s="198"/>
      <c r="X686" s="198"/>
    </row>
    <row r="687" spans="1:24" s="247" customFormat="1" ht="10.5">
      <c r="A687" s="224"/>
      <c r="B687" s="224"/>
      <c r="C687" s="224"/>
      <c r="D687" s="334"/>
      <c r="E687" s="335"/>
      <c r="F687" s="334"/>
      <c r="G687" s="334"/>
      <c r="H687" s="334"/>
      <c r="I687" s="334"/>
      <c r="J687" s="334"/>
      <c r="K687" s="334"/>
      <c r="L687" s="334"/>
      <c r="M687" s="198"/>
      <c r="N687" s="198"/>
      <c r="O687" s="198"/>
      <c r="P687" s="198"/>
      <c r="Q687" s="198"/>
      <c r="R687" s="198"/>
      <c r="S687" s="198"/>
      <c r="T687" s="198"/>
      <c r="U687" s="198"/>
      <c r="V687" s="198"/>
      <c r="W687" s="198"/>
      <c r="X687" s="198"/>
    </row>
    <row r="688" spans="1:24" s="247" customFormat="1" ht="10.5">
      <c r="A688" s="224"/>
      <c r="B688" s="224"/>
      <c r="C688" s="224"/>
      <c r="D688" s="334"/>
      <c r="E688" s="335"/>
      <c r="F688" s="334"/>
      <c r="G688" s="334"/>
      <c r="H688" s="334"/>
      <c r="I688" s="334"/>
      <c r="J688" s="334"/>
      <c r="K688" s="334"/>
      <c r="L688" s="334"/>
      <c r="M688" s="198"/>
      <c r="N688" s="198"/>
      <c r="O688" s="198"/>
      <c r="P688" s="198"/>
      <c r="Q688" s="198"/>
      <c r="R688" s="198"/>
      <c r="S688" s="198"/>
      <c r="T688" s="198"/>
      <c r="U688" s="198"/>
      <c r="V688" s="198"/>
      <c r="W688" s="198"/>
      <c r="X688" s="198"/>
    </row>
    <row r="689" spans="1:24" s="247" customFormat="1" ht="10.5">
      <c r="A689" s="224"/>
      <c r="B689" s="224"/>
      <c r="C689" s="224"/>
      <c r="D689" s="334"/>
      <c r="E689" s="335"/>
      <c r="F689" s="334"/>
      <c r="G689" s="334"/>
      <c r="H689" s="334"/>
      <c r="I689" s="334"/>
      <c r="J689" s="334"/>
      <c r="K689" s="334"/>
      <c r="L689" s="334"/>
      <c r="M689" s="198"/>
      <c r="N689" s="198"/>
      <c r="O689" s="198"/>
      <c r="P689" s="198"/>
      <c r="Q689" s="198"/>
      <c r="R689" s="198"/>
      <c r="S689" s="198"/>
      <c r="T689" s="198"/>
      <c r="U689" s="198"/>
      <c r="V689" s="198"/>
      <c r="W689" s="198"/>
      <c r="X689" s="198"/>
    </row>
    <row r="690" spans="1:24" s="247" customFormat="1" ht="10.5">
      <c r="A690" s="224"/>
      <c r="B690" s="224"/>
      <c r="C690" s="224"/>
      <c r="D690" s="334"/>
      <c r="E690" s="335"/>
      <c r="F690" s="334"/>
      <c r="G690" s="334"/>
      <c r="H690" s="334"/>
      <c r="I690" s="334"/>
      <c r="J690" s="334"/>
      <c r="K690" s="334"/>
      <c r="L690" s="334"/>
      <c r="M690" s="198"/>
      <c r="N690" s="198"/>
      <c r="O690" s="198"/>
      <c r="P690" s="198"/>
      <c r="Q690" s="198"/>
      <c r="R690" s="198"/>
      <c r="S690" s="198"/>
      <c r="T690" s="198"/>
      <c r="U690" s="198"/>
      <c r="V690" s="198"/>
      <c r="W690" s="198"/>
      <c r="X690" s="198"/>
    </row>
    <row r="691" spans="1:24" s="247" customFormat="1" ht="10.5">
      <c r="A691" s="224"/>
      <c r="B691" s="224"/>
      <c r="C691" s="224"/>
      <c r="D691" s="334"/>
      <c r="E691" s="335"/>
      <c r="F691" s="334"/>
      <c r="G691" s="334"/>
      <c r="H691" s="334"/>
      <c r="I691" s="334"/>
      <c r="J691" s="334"/>
      <c r="K691" s="334"/>
      <c r="L691" s="334"/>
      <c r="M691" s="198"/>
      <c r="N691" s="198"/>
      <c r="O691" s="198"/>
      <c r="P691" s="198"/>
      <c r="Q691" s="198"/>
      <c r="R691" s="198"/>
      <c r="S691" s="198"/>
      <c r="T691" s="198"/>
      <c r="U691" s="198"/>
      <c r="V691" s="198"/>
      <c r="W691" s="198"/>
      <c r="X691" s="198"/>
    </row>
    <row r="692" spans="1:24" s="247" customFormat="1" ht="10.5">
      <c r="A692" s="224"/>
      <c r="B692" s="224"/>
      <c r="C692" s="224"/>
      <c r="D692" s="334"/>
      <c r="E692" s="335"/>
      <c r="F692" s="334"/>
      <c r="G692" s="334"/>
      <c r="H692" s="334"/>
      <c r="I692" s="334"/>
      <c r="J692" s="334"/>
      <c r="K692" s="334"/>
      <c r="L692" s="334"/>
      <c r="M692" s="198"/>
      <c r="N692" s="198"/>
      <c r="O692" s="198"/>
      <c r="P692" s="198"/>
      <c r="Q692" s="198"/>
      <c r="R692" s="198"/>
      <c r="S692" s="198"/>
      <c r="T692" s="198"/>
      <c r="U692" s="198"/>
      <c r="V692" s="198"/>
      <c r="W692" s="198"/>
      <c r="X692" s="198"/>
    </row>
    <row r="693" spans="1:24" s="247" customFormat="1" ht="10.5">
      <c r="A693" s="224"/>
      <c r="B693" s="224"/>
      <c r="C693" s="224"/>
      <c r="D693" s="334"/>
      <c r="E693" s="335"/>
      <c r="F693" s="334"/>
      <c r="G693" s="334"/>
      <c r="H693" s="334"/>
      <c r="I693" s="334"/>
      <c r="J693" s="334"/>
      <c r="K693" s="334"/>
      <c r="L693" s="334"/>
      <c r="M693" s="198"/>
      <c r="N693" s="198"/>
      <c r="O693" s="198"/>
      <c r="P693" s="198"/>
      <c r="Q693" s="198"/>
      <c r="R693" s="198"/>
      <c r="S693" s="198"/>
      <c r="T693" s="198"/>
      <c r="U693" s="198"/>
      <c r="V693" s="198"/>
      <c r="W693" s="198"/>
      <c r="X693" s="198"/>
    </row>
    <row r="694" spans="1:24" s="247" customFormat="1" ht="10.5">
      <c r="A694" s="224"/>
      <c r="B694" s="224"/>
      <c r="C694" s="224"/>
      <c r="D694" s="334"/>
      <c r="E694" s="335"/>
      <c r="F694" s="334"/>
      <c r="G694" s="334"/>
      <c r="H694" s="334"/>
      <c r="I694" s="334"/>
      <c r="J694" s="334"/>
      <c r="K694" s="334"/>
      <c r="L694" s="334"/>
      <c r="M694" s="198"/>
      <c r="N694" s="198"/>
      <c r="O694" s="198"/>
      <c r="P694" s="198"/>
      <c r="Q694" s="198"/>
      <c r="R694" s="198"/>
      <c r="S694" s="198"/>
      <c r="T694" s="198"/>
      <c r="U694" s="198"/>
      <c r="V694" s="198"/>
      <c r="W694" s="198"/>
      <c r="X694" s="198"/>
    </row>
    <row r="695" spans="1:24" s="247" customFormat="1" ht="10.5">
      <c r="A695" s="224"/>
      <c r="B695" s="224"/>
      <c r="C695" s="224"/>
      <c r="D695" s="334"/>
      <c r="E695" s="335"/>
      <c r="F695" s="334"/>
      <c r="G695" s="334"/>
      <c r="H695" s="334"/>
      <c r="I695" s="334"/>
      <c r="J695" s="334"/>
      <c r="K695" s="334"/>
      <c r="L695" s="334"/>
      <c r="M695" s="198"/>
      <c r="N695" s="198"/>
      <c r="O695" s="198"/>
      <c r="P695" s="198"/>
      <c r="Q695" s="198"/>
      <c r="R695" s="198"/>
      <c r="S695" s="198"/>
      <c r="T695" s="198"/>
      <c r="U695" s="198"/>
      <c r="V695" s="198"/>
      <c r="W695" s="198"/>
      <c r="X695" s="198"/>
    </row>
    <row r="696" spans="1:24" s="247" customFormat="1" ht="10.5">
      <c r="A696" s="224"/>
      <c r="B696" s="224"/>
      <c r="C696" s="224"/>
      <c r="D696" s="334"/>
      <c r="E696" s="335"/>
      <c r="F696" s="334"/>
      <c r="G696" s="334"/>
      <c r="H696" s="334"/>
      <c r="I696" s="334"/>
      <c r="J696" s="334"/>
      <c r="K696" s="334"/>
      <c r="L696" s="334"/>
      <c r="M696" s="198"/>
      <c r="N696" s="198"/>
      <c r="O696" s="198"/>
      <c r="P696" s="198"/>
      <c r="Q696" s="198"/>
      <c r="R696" s="198"/>
      <c r="S696" s="198"/>
      <c r="T696" s="198"/>
      <c r="U696" s="198"/>
      <c r="V696" s="198"/>
      <c r="W696" s="198"/>
      <c r="X696" s="198"/>
    </row>
    <row r="697" spans="1:24" s="247" customFormat="1" ht="10.5">
      <c r="A697" s="224"/>
      <c r="B697" s="224"/>
      <c r="C697" s="224"/>
      <c r="D697" s="334"/>
      <c r="E697" s="335"/>
      <c r="F697" s="334"/>
      <c r="G697" s="334"/>
      <c r="H697" s="334"/>
      <c r="I697" s="334"/>
      <c r="J697" s="334"/>
      <c r="K697" s="334"/>
      <c r="L697" s="334"/>
      <c r="M697" s="198"/>
      <c r="N697" s="198"/>
      <c r="O697" s="198"/>
      <c r="P697" s="198"/>
      <c r="Q697" s="198"/>
      <c r="R697" s="198"/>
      <c r="S697" s="198"/>
      <c r="T697" s="198"/>
      <c r="U697" s="198"/>
      <c r="V697" s="198"/>
      <c r="W697" s="198"/>
      <c r="X697" s="198"/>
    </row>
    <row r="698" spans="1:24" s="247" customFormat="1" ht="10.5">
      <c r="A698" s="224"/>
      <c r="B698" s="224"/>
      <c r="C698" s="224"/>
      <c r="D698" s="334"/>
      <c r="E698" s="335"/>
      <c r="F698" s="334"/>
      <c r="G698" s="334"/>
      <c r="H698" s="334"/>
      <c r="I698" s="334"/>
      <c r="J698" s="334"/>
      <c r="K698" s="334"/>
      <c r="L698" s="334"/>
      <c r="M698" s="198"/>
      <c r="N698" s="198"/>
      <c r="O698" s="198"/>
      <c r="P698" s="198"/>
      <c r="Q698" s="198"/>
      <c r="R698" s="198"/>
      <c r="S698" s="198"/>
      <c r="T698" s="198"/>
      <c r="U698" s="198"/>
      <c r="V698" s="198"/>
      <c r="W698" s="198"/>
      <c r="X698" s="198"/>
    </row>
    <row r="699" spans="1:24" s="247" customFormat="1" ht="10.5">
      <c r="A699" s="224"/>
      <c r="B699" s="224"/>
      <c r="C699" s="224"/>
      <c r="D699" s="334"/>
      <c r="E699" s="335"/>
      <c r="F699" s="334"/>
      <c r="G699" s="334"/>
      <c r="H699" s="334"/>
      <c r="I699" s="334"/>
      <c r="J699" s="334"/>
      <c r="K699" s="334"/>
      <c r="L699" s="334"/>
      <c r="M699" s="198"/>
      <c r="N699" s="198"/>
      <c r="O699" s="198"/>
      <c r="P699" s="198"/>
      <c r="Q699" s="198"/>
      <c r="R699" s="198"/>
      <c r="S699" s="198"/>
      <c r="T699" s="198"/>
      <c r="U699" s="198"/>
      <c r="V699" s="198"/>
      <c r="W699" s="198"/>
      <c r="X699" s="198"/>
    </row>
    <row r="700" spans="1:24" s="247" customFormat="1" ht="10.5">
      <c r="A700" s="224"/>
      <c r="B700" s="224"/>
      <c r="C700" s="224"/>
      <c r="D700" s="334"/>
      <c r="E700" s="335"/>
      <c r="F700" s="334"/>
      <c r="G700" s="334"/>
      <c r="H700" s="334"/>
      <c r="I700" s="334"/>
      <c r="J700" s="334"/>
      <c r="K700" s="334"/>
      <c r="L700" s="334"/>
      <c r="M700" s="198"/>
      <c r="N700" s="198"/>
      <c r="O700" s="198"/>
      <c r="P700" s="198"/>
      <c r="Q700" s="198"/>
      <c r="R700" s="198"/>
      <c r="S700" s="198"/>
      <c r="T700" s="198"/>
      <c r="U700" s="198"/>
      <c r="V700" s="198"/>
      <c r="W700" s="198"/>
      <c r="X700" s="198"/>
    </row>
    <row r="701" spans="1:24" s="247" customFormat="1" ht="10.5">
      <c r="A701" s="224"/>
      <c r="B701" s="224"/>
      <c r="C701" s="224"/>
      <c r="D701" s="334"/>
      <c r="E701" s="335"/>
      <c r="F701" s="334"/>
      <c r="G701" s="334"/>
      <c r="H701" s="334"/>
      <c r="I701" s="334"/>
      <c r="J701" s="334"/>
      <c r="K701" s="334"/>
      <c r="L701" s="334"/>
      <c r="M701" s="198"/>
      <c r="N701" s="198"/>
      <c r="O701" s="198"/>
      <c r="P701" s="198"/>
      <c r="Q701" s="198"/>
      <c r="R701" s="198"/>
      <c r="S701" s="198"/>
      <c r="T701" s="198"/>
      <c r="U701" s="198"/>
      <c r="V701" s="198"/>
      <c r="W701" s="198"/>
      <c r="X701" s="198"/>
    </row>
    <row r="702" spans="1:24" s="247" customFormat="1" ht="10.5">
      <c r="A702" s="224"/>
      <c r="B702" s="224"/>
      <c r="C702" s="224"/>
      <c r="D702" s="334"/>
      <c r="E702" s="335"/>
      <c r="F702" s="334"/>
      <c r="G702" s="334"/>
      <c r="H702" s="334"/>
      <c r="I702" s="334"/>
      <c r="J702" s="334"/>
      <c r="K702" s="334"/>
      <c r="L702" s="334"/>
      <c r="M702" s="198"/>
      <c r="N702" s="198"/>
      <c r="O702" s="198"/>
      <c r="P702" s="198"/>
      <c r="Q702" s="198"/>
      <c r="R702" s="198"/>
      <c r="S702" s="198"/>
      <c r="T702" s="198"/>
      <c r="U702" s="198"/>
      <c r="V702" s="198"/>
      <c r="W702" s="198"/>
      <c r="X702" s="198"/>
    </row>
    <row r="703" spans="1:24" s="247" customFormat="1" ht="10.5">
      <c r="A703" s="224"/>
      <c r="B703" s="224"/>
      <c r="C703" s="224"/>
      <c r="D703" s="334"/>
      <c r="E703" s="335"/>
      <c r="F703" s="334"/>
      <c r="G703" s="334"/>
      <c r="H703" s="334"/>
      <c r="I703" s="334"/>
      <c r="J703" s="334"/>
      <c r="K703" s="334"/>
      <c r="L703" s="334"/>
      <c r="M703" s="198"/>
      <c r="N703" s="198"/>
      <c r="O703" s="198"/>
      <c r="P703" s="198"/>
      <c r="Q703" s="198"/>
      <c r="R703" s="198"/>
      <c r="S703" s="198"/>
      <c r="T703" s="198"/>
      <c r="U703" s="198"/>
      <c r="V703" s="198"/>
      <c r="W703" s="198"/>
      <c r="X703" s="198"/>
    </row>
    <row r="704" spans="1:24" s="247" customFormat="1" ht="10.5">
      <c r="A704" s="224"/>
      <c r="B704" s="224"/>
      <c r="C704" s="224"/>
      <c r="D704" s="334"/>
      <c r="E704" s="335"/>
      <c r="F704" s="334"/>
      <c r="G704" s="334"/>
      <c r="H704" s="334"/>
      <c r="I704" s="334"/>
      <c r="J704" s="334"/>
      <c r="K704" s="334"/>
      <c r="L704" s="334"/>
      <c r="M704" s="198"/>
      <c r="N704" s="198"/>
      <c r="O704" s="198"/>
      <c r="P704" s="198"/>
      <c r="Q704" s="198"/>
      <c r="R704" s="198"/>
      <c r="S704" s="198"/>
      <c r="T704" s="198"/>
      <c r="U704" s="198"/>
      <c r="V704" s="198"/>
      <c r="W704" s="198"/>
      <c r="X704" s="198"/>
    </row>
    <row r="705" spans="1:24" s="247" customFormat="1" ht="10.5">
      <c r="A705" s="224"/>
      <c r="B705" s="224"/>
      <c r="C705" s="224"/>
      <c r="D705" s="334"/>
      <c r="E705" s="335"/>
      <c r="F705" s="334"/>
      <c r="G705" s="334"/>
      <c r="H705" s="334"/>
      <c r="I705" s="334"/>
      <c r="J705" s="334"/>
      <c r="K705" s="334"/>
      <c r="L705" s="334"/>
      <c r="M705" s="198"/>
      <c r="N705" s="198"/>
      <c r="O705" s="198"/>
      <c r="P705" s="198"/>
      <c r="Q705" s="198"/>
      <c r="R705" s="198"/>
      <c r="S705" s="198"/>
      <c r="T705" s="198"/>
      <c r="U705" s="198"/>
      <c r="V705" s="198"/>
      <c r="W705" s="198"/>
      <c r="X705" s="198"/>
    </row>
    <row r="706" spans="1:24" s="247" customFormat="1" ht="10.5">
      <c r="A706" s="224"/>
      <c r="B706" s="224"/>
      <c r="C706" s="224"/>
      <c r="D706" s="334"/>
      <c r="E706" s="335"/>
      <c r="F706" s="334"/>
      <c r="G706" s="334"/>
      <c r="H706" s="334"/>
      <c r="I706" s="334"/>
      <c r="J706" s="334"/>
      <c r="K706" s="334"/>
      <c r="L706" s="334"/>
      <c r="M706" s="198"/>
      <c r="N706" s="198"/>
      <c r="O706" s="198"/>
      <c r="P706" s="198"/>
      <c r="Q706" s="198"/>
      <c r="R706" s="198"/>
      <c r="S706" s="198"/>
      <c r="T706" s="198"/>
      <c r="U706" s="198"/>
      <c r="V706" s="198"/>
      <c r="W706" s="198"/>
      <c r="X706" s="198"/>
    </row>
    <row r="707" spans="1:24" s="247" customFormat="1" ht="10.5">
      <c r="A707" s="224"/>
      <c r="B707" s="224"/>
      <c r="C707" s="224"/>
      <c r="D707" s="334"/>
      <c r="E707" s="335"/>
      <c r="F707" s="334"/>
      <c r="G707" s="334"/>
      <c r="H707" s="334"/>
      <c r="I707" s="334"/>
      <c r="J707" s="334"/>
      <c r="K707" s="334"/>
      <c r="L707" s="334"/>
      <c r="M707" s="198"/>
      <c r="N707" s="198"/>
      <c r="O707" s="198"/>
      <c r="P707" s="198"/>
      <c r="Q707" s="198"/>
      <c r="R707" s="198"/>
      <c r="S707" s="198"/>
      <c r="T707" s="198"/>
      <c r="U707" s="198"/>
      <c r="V707" s="198"/>
      <c r="W707" s="198"/>
      <c r="X707" s="198"/>
    </row>
    <row r="708" spans="1:24" s="247" customFormat="1" ht="10.5">
      <c r="A708" s="224"/>
      <c r="B708" s="224"/>
      <c r="C708" s="224"/>
      <c r="D708" s="334"/>
      <c r="E708" s="335"/>
      <c r="F708" s="334"/>
      <c r="G708" s="334"/>
      <c r="H708" s="334"/>
      <c r="I708" s="334"/>
      <c r="J708" s="334"/>
      <c r="K708" s="334"/>
      <c r="L708" s="334"/>
      <c r="M708" s="198"/>
      <c r="N708" s="198"/>
      <c r="O708" s="198"/>
      <c r="P708" s="198"/>
      <c r="Q708" s="198"/>
      <c r="R708" s="198"/>
      <c r="S708" s="198"/>
      <c r="T708" s="198"/>
      <c r="U708" s="198"/>
      <c r="V708" s="198"/>
      <c r="W708" s="198"/>
      <c r="X708" s="198"/>
    </row>
    <row r="709" spans="1:24" s="247" customFormat="1" ht="10.5">
      <c r="A709" s="224"/>
      <c r="B709" s="224"/>
      <c r="C709" s="224"/>
      <c r="D709" s="334"/>
      <c r="E709" s="335"/>
      <c r="F709" s="334"/>
      <c r="G709" s="334"/>
      <c r="H709" s="334"/>
      <c r="I709" s="334"/>
      <c r="J709" s="334"/>
      <c r="K709" s="334"/>
      <c r="L709" s="334"/>
      <c r="M709" s="198"/>
      <c r="N709" s="198"/>
      <c r="O709" s="198"/>
      <c r="P709" s="198"/>
      <c r="Q709" s="198"/>
      <c r="R709" s="198"/>
      <c r="S709" s="198"/>
      <c r="T709" s="198"/>
      <c r="U709" s="198"/>
      <c r="V709" s="198"/>
      <c r="W709" s="198"/>
      <c r="X709" s="198"/>
    </row>
    <row r="710" spans="1:24" s="247" customFormat="1" ht="10.5">
      <c r="A710" s="224"/>
      <c r="B710" s="224"/>
      <c r="C710" s="224"/>
      <c r="D710" s="334"/>
      <c r="E710" s="335"/>
      <c r="F710" s="334"/>
      <c r="G710" s="334"/>
      <c r="H710" s="334"/>
      <c r="I710" s="334"/>
      <c r="J710" s="334"/>
      <c r="K710" s="334"/>
      <c r="L710" s="334"/>
      <c r="M710" s="198"/>
      <c r="N710" s="198"/>
      <c r="O710" s="198"/>
      <c r="P710" s="198"/>
      <c r="Q710" s="198"/>
      <c r="R710" s="198"/>
      <c r="S710" s="198"/>
      <c r="T710" s="198"/>
      <c r="U710" s="198"/>
      <c r="V710" s="198"/>
      <c r="W710" s="198"/>
      <c r="X710" s="198"/>
    </row>
    <row r="711" spans="1:24" s="247" customFormat="1" ht="10.5">
      <c r="A711" s="224"/>
      <c r="B711" s="224"/>
      <c r="C711" s="224"/>
      <c r="D711" s="334"/>
      <c r="E711" s="335"/>
      <c r="F711" s="334"/>
      <c r="G711" s="334"/>
      <c r="H711" s="334"/>
      <c r="I711" s="334"/>
      <c r="J711" s="334"/>
      <c r="K711" s="334"/>
      <c r="L711" s="334"/>
      <c r="M711" s="198"/>
      <c r="N711" s="198"/>
      <c r="O711" s="198"/>
      <c r="P711" s="198"/>
      <c r="Q711" s="198"/>
      <c r="R711" s="198"/>
      <c r="S711" s="198"/>
      <c r="T711" s="198"/>
      <c r="U711" s="198"/>
      <c r="V711" s="198"/>
      <c r="W711" s="198"/>
      <c r="X711" s="198"/>
    </row>
    <row r="712" spans="1:24" s="247" customFormat="1" ht="10.5">
      <c r="A712" s="224"/>
      <c r="B712" s="224"/>
      <c r="C712" s="224"/>
      <c r="D712" s="334"/>
      <c r="E712" s="335"/>
      <c r="F712" s="334"/>
      <c r="G712" s="334"/>
      <c r="H712" s="334"/>
      <c r="I712" s="334"/>
      <c r="J712" s="334"/>
      <c r="K712" s="334"/>
      <c r="L712" s="334"/>
      <c r="M712" s="198"/>
      <c r="N712" s="198"/>
      <c r="O712" s="198"/>
      <c r="P712" s="198"/>
      <c r="Q712" s="198"/>
      <c r="R712" s="198"/>
      <c r="S712" s="198"/>
      <c r="T712" s="198"/>
      <c r="U712" s="198"/>
      <c r="V712" s="198"/>
      <c r="W712" s="198"/>
      <c r="X712" s="198"/>
    </row>
    <row r="713" spans="1:24" s="247" customFormat="1" ht="10.5">
      <c r="A713" s="224"/>
      <c r="B713" s="224"/>
      <c r="C713" s="224"/>
      <c r="D713" s="334"/>
      <c r="E713" s="335"/>
      <c r="F713" s="334"/>
      <c r="G713" s="334"/>
      <c r="H713" s="334"/>
      <c r="I713" s="334"/>
      <c r="J713" s="334"/>
      <c r="K713" s="334"/>
      <c r="L713" s="334"/>
      <c r="M713" s="198"/>
      <c r="N713" s="198"/>
      <c r="O713" s="198"/>
      <c r="P713" s="198"/>
      <c r="Q713" s="198"/>
      <c r="R713" s="198"/>
      <c r="S713" s="198"/>
      <c r="T713" s="198"/>
      <c r="U713" s="198"/>
      <c r="V713" s="198"/>
      <c r="W713" s="198"/>
      <c r="X713" s="198"/>
    </row>
    <row r="714" spans="1:24" s="247" customFormat="1" ht="10.5">
      <c r="A714" s="224"/>
      <c r="B714" s="224"/>
      <c r="C714" s="224"/>
      <c r="D714" s="334"/>
      <c r="E714" s="335"/>
      <c r="F714" s="334"/>
      <c r="G714" s="334"/>
      <c r="H714" s="334"/>
      <c r="I714" s="334"/>
      <c r="J714" s="334"/>
      <c r="K714" s="334"/>
      <c r="L714" s="334"/>
      <c r="M714" s="198"/>
      <c r="N714" s="198"/>
      <c r="O714" s="198"/>
      <c r="P714" s="198"/>
      <c r="Q714" s="198"/>
      <c r="R714" s="198"/>
      <c r="S714" s="198"/>
      <c r="T714" s="198"/>
      <c r="U714" s="198"/>
      <c r="V714" s="198"/>
      <c r="W714" s="198"/>
      <c r="X714" s="198"/>
    </row>
    <row r="715" spans="1:24" s="247" customFormat="1" ht="10.5">
      <c r="A715" s="224"/>
      <c r="B715" s="224"/>
      <c r="C715" s="224"/>
      <c r="D715" s="334"/>
      <c r="E715" s="335"/>
      <c r="F715" s="334"/>
      <c r="G715" s="334"/>
      <c r="H715" s="334"/>
      <c r="I715" s="334"/>
      <c r="J715" s="334"/>
      <c r="K715" s="334"/>
      <c r="L715" s="334"/>
      <c r="M715" s="198"/>
      <c r="N715" s="198"/>
      <c r="O715" s="198"/>
      <c r="P715" s="198"/>
      <c r="Q715" s="198"/>
      <c r="R715" s="198"/>
      <c r="S715" s="198"/>
      <c r="T715" s="198"/>
      <c r="U715" s="198"/>
      <c r="V715" s="198"/>
      <c r="W715" s="198"/>
      <c r="X715" s="198"/>
    </row>
    <row r="716" spans="1:24" s="247" customFormat="1" ht="10.5">
      <c r="A716" s="224"/>
      <c r="B716" s="224"/>
      <c r="C716" s="224"/>
      <c r="D716" s="334"/>
      <c r="E716" s="335"/>
      <c r="F716" s="334"/>
      <c r="G716" s="334"/>
      <c r="H716" s="334"/>
      <c r="I716" s="334"/>
      <c r="J716" s="334"/>
      <c r="K716" s="334"/>
      <c r="L716" s="334"/>
      <c r="M716" s="198"/>
      <c r="N716" s="198"/>
      <c r="O716" s="198"/>
      <c r="P716" s="198"/>
      <c r="Q716" s="198"/>
      <c r="R716" s="198"/>
      <c r="S716" s="198"/>
      <c r="T716" s="198"/>
      <c r="U716" s="198"/>
      <c r="V716" s="198"/>
      <c r="W716" s="198"/>
      <c r="X716" s="198"/>
    </row>
    <row r="717" spans="1:24" s="247" customFormat="1" ht="10.5">
      <c r="A717" s="224"/>
      <c r="B717" s="224"/>
      <c r="C717" s="224"/>
      <c r="D717" s="334"/>
      <c r="E717" s="335"/>
      <c r="F717" s="334"/>
      <c r="G717" s="334"/>
      <c r="H717" s="334"/>
      <c r="I717" s="334"/>
      <c r="J717" s="334"/>
      <c r="K717" s="334"/>
      <c r="L717" s="334"/>
      <c r="M717" s="198"/>
      <c r="N717" s="198"/>
      <c r="O717" s="198"/>
      <c r="P717" s="198"/>
      <c r="Q717" s="198"/>
      <c r="R717" s="198"/>
      <c r="S717" s="198"/>
      <c r="T717" s="198"/>
      <c r="U717" s="198"/>
      <c r="V717" s="198"/>
      <c r="W717" s="198"/>
      <c r="X717" s="198"/>
    </row>
    <row r="718" spans="1:24" s="247" customFormat="1" ht="10.5">
      <c r="A718" s="224"/>
      <c r="B718" s="224"/>
      <c r="C718" s="224"/>
      <c r="D718" s="334"/>
      <c r="E718" s="335"/>
      <c r="F718" s="334"/>
      <c r="G718" s="334"/>
      <c r="H718" s="334"/>
      <c r="I718" s="334"/>
      <c r="J718" s="334"/>
      <c r="K718" s="334"/>
      <c r="L718" s="334"/>
      <c r="M718" s="198"/>
      <c r="N718" s="198"/>
      <c r="O718" s="198"/>
      <c r="P718" s="198"/>
      <c r="Q718" s="198"/>
      <c r="R718" s="198"/>
      <c r="S718" s="198"/>
      <c r="T718" s="198"/>
      <c r="U718" s="198"/>
      <c r="V718" s="198"/>
      <c r="W718" s="198"/>
      <c r="X718" s="198"/>
    </row>
    <row r="719" spans="1:24" s="247" customFormat="1" ht="10.5">
      <c r="A719" s="224"/>
      <c r="B719" s="224"/>
      <c r="C719" s="224"/>
      <c r="D719" s="334"/>
      <c r="E719" s="335"/>
      <c r="F719" s="334"/>
      <c r="G719" s="334"/>
      <c r="H719" s="334"/>
      <c r="I719" s="334"/>
      <c r="J719" s="334"/>
      <c r="K719" s="334"/>
      <c r="L719" s="334"/>
      <c r="M719" s="198"/>
      <c r="N719" s="198"/>
      <c r="O719" s="198"/>
      <c r="P719" s="198"/>
      <c r="Q719" s="198"/>
      <c r="R719" s="198"/>
      <c r="S719" s="198"/>
      <c r="T719" s="198"/>
      <c r="U719" s="198"/>
      <c r="V719" s="198"/>
      <c r="W719" s="198"/>
      <c r="X719" s="198"/>
    </row>
    <row r="720" spans="1:24" s="247" customFormat="1" ht="10.5">
      <c r="A720" s="224"/>
      <c r="B720" s="224"/>
      <c r="C720" s="224"/>
      <c r="D720" s="334"/>
      <c r="E720" s="335"/>
      <c r="F720" s="334"/>
      <c r="G720" s="334"/>
      <c r="H720" s="334"/>
      <c r="I720" s="334"/>
      <c r="J720" s="334"/>
      <c r="K720" s="334"/>
      <c r="L720" s="334"/>
      <c r="M720" s="198"/>
      <c r="N720" s="198"/>
      <c r="O720" s="198"/>
      <c r="P720" s="198"/>
      <c r="Q720" s="198"/>
      <c r="R720" s="198"/>
      <c r="S720" s="198"/>
      <c r="T720" s="198"/>
      <c r="U720" s="198"/>
      <c r="V720" s="198"/>
      <c r="W720" s="198"/>
      <c r="X720" s="198"/>
    </row>
    <row r="721" spans="1:24" s="247" customFormat="1" ht="10.5">
      <c r="A721" s="224"/>
      <c r="B721" s="224"/>
      <c r="C721" s="224"/>
      <c r="D721" s="334"/>
      <c r="E721" s="335"/>
      <c r="F721" s="334"/>
      <c r="G721" s="334"/>
      <c r="H721" s="334"/>
      <c r="I721" s="334"/>
      <c r="J721" s="334"/>
      <c r="K721" s="334"/>
      <c r="L721" s="334"/>
      <c r="M721" s="198"/>
      <c r="N721" s="198"/>
      <c r="O721" s="198"/>
      <c r="P721" s="198"/>
      <c r="Q721" s="198"/>
      <c r="R721" s="198"/>
      <c r="S721" s="198"/>
      <c r="T721" s="198"/>
      <c r="U721" s="198"/>
      <c r="V721" s="198"/>
      <c r="W721" s="198"/>
      <c r="X721" s="198"/>
    </row>
    <row r="722" spans="1:24" s="247" customFormat="1" ht="10.5">
      <c r="A722" s="224"/>
      <c r="B722" s="224"/>
      <c r="C722" s="224"/>
      <c r="D722" s="334"/>
      <c r="E722" s="335"/>
      <c r="F722" s="334"/>
      <c r="G722" s="334"/>
      <c r="H722" s="334"/>
      <c r="I722" s="334"/>
      <c r="J722" s="334"/>
      <c r="K722" s="334"/>
      <c r="L722" s="334"/>
      <c r="M722" s="198"/>
      <c r="N722" s="198"/>
      <c r="O722" s="198"/>
      <c r="P722" s="198"/>
      <c r="Q722" s="198"/>
      <c r="R722" s="198"/>
      <c r="S722" s="198"/>
      <c r="T722" s="198"/>
      <c r="U722" s="198"/>
      <c r="V722" s="198"/>
      <c r="W722" s="198"/>
      <c r="X722" s="198"/>
    </row>
    <row r="723" spans="1:24" s="247" customFormat="1" ht="10.5">
      <c r="A723" s="224"/>
      <c r="B723" s="224"/>
      <c r="C723" s="224"/>
      <c r="D723" s="334"/>
      <c r="E723" s="335"/>
      <c r="F723" s="334"/>
      <c r="G723" s="334"/>
      <c r="H723" s="334"/>
      <c r="I723" s="334"/>
      <c r="J723" s="334"/>
      <c r="K723" s="334"/>
      <c r="L723" s="334"/>
      <c r="M723" s="198"/>
      <c r="N723" s="198"/>
      <c r="O723" s="198"/>
      <c r="P723" s="198"/>
      <c r="Q723" s="198"/>
      <c r="R723" s="198"/>
      <c r="S723" s="198"/>
      <c r="T723" s="198"/>
      <c r="U723" s="198"/>
      <c r="V723" s="198"/>
      <c r="W723" s="198"/>
      <c r="X723" s="198"/>
    </row>
    <row r="724" spans="1:24" s="247" customFormat="1" ht="10.5">
      <c r="A724" s="224"/>
      <c r="B724" s="224"/>
      <c r="C724" s="224"/>
      <c r="D724" s="334"/>
      <c r="E724" s="335"/>
      <c r="F724" s="334"/>
      <c r="G724" s="334"/>
      <c r="H724" s="334"/>
      <c r="I724" s="334"/>
      <c r="J724" s="334"/>
      <c r="K724" s="334"/>
      <c r="L724" s="334"/>
      <c r="M724" s="198"/>
      <c r="N724" s="198"/>
      <c r="O724" s="198"/>
      <c r="P724" s="198"/>
      <c r="Q724" s="198"/>
      <c r="R724" s="198"/>
      <c r="S724" s="198"/>
      <c r="T724" s="198"/>
      <c r="U724" s="198"/>
      <c r="V724" s="198"/>
      <c r="W724" s="198"/>
      <c r="X724" s="198"/>
    </row>
    <row r="725" spans="1:24" s="247" customFormat="1" ht="10.5">
      <c r="A725" s="224"/>
      <c r="B725" s="224"/>
      <c r="C725" s="224"/>
      <c r="D725" s="334"/>
      <c r="E725" s="335"/>
      <c r="F725" s="334"/>
      <c r="G725" s="334"/>
      <c r="H725" s="334"/>
      <c r="I725" s="334"/>
      <c r="J725" s="334"/>
      <c r="K725" s="334"/>
      <c r="L725" s="334"/>
      <c r="M725" s="198"/>
      <c r="N725" s="198"/>
      <c r="O725" s="198"/>
      <c r="P725" s="198"/>
      <c r="Q725" s="198"/>
      <c r="R725" s="198"/>
      <c r="S725" s="198"/>
      <c r="T725" s="198"/>
      <c r="U725" s="198"/>
      <c r="V725" s="198"/>
      <c r="W725" s="198"/>
      <c r="X725" s="198"/>
    </row>
    <row r="726" spans="1:24" s="247" customFormat="1" ht="10.5">
      <c r="A726" s="224"/>
      <c r="B726" s="224"/>
      <c r="C726" s="224"/>
      <c r="D726" s="334"/>
      <c r="E726" s="335"/>
      <c r="F726" s="334"/>
      <c r="G726" s="334"/>
      <c r="H726" s="334"/>
      <c r="I726" s="334"/>
      <c r="J726" s="334"/>
      <c r="K726" s="334"/>
      <c r="L726" s="334"/>
      <c r="M726" s="198"/>
      <c r="N726" s="198"/>
      <c r="O726" s="198"/>
      <c r="P726" s="198"/>
      <c r="Q726" s="198"/>
      <c r="R726" s="198"/>
      <c r="S726" s="198"/>
      <c r="T726" s="198"/>
      <c r="U726" s="198"/>
      <c r="V726" s="198"/>
      <c r="W726" s="198"/>
      <c r="X726" s="198"/>
    </row>
    <row r="727" spans="1:24" s="247" customFormat="1" ht="10.5">
      <c r="A727" s="224"/>
      <c r="B727" s="224"/>
      <c r="C727" s="224"/>
      <c r="D727" s="334"/>
      <c r="E727" s="335"/>
      <c r="F727" s="334"/>
      <c r="G727" s="334"/>
      <c r="H727" s="334"/>
      <c r="I727" s="334"/>
      <c r="J727" s="334"/>
      <c r="K727" s="334"/>
      <c r="L727" s="334"/>
      <c r="M727" s="198"/>
      <c r="N727" s="198"/>
      <c r="O727" s="198"/>
      <c r="P727" s="198"/>
      <c r="Q727" s="198"/>
      <c r="R727" s="198"/>
      <c r="S727" s="198"/>
      <c r="T727" s="198"/>
      <c r="U727" s="198"/>
      <c r="V727" s="198"/>
      <c r="W727" s="198"/>
      <c r="X727" s="198"/>
    </row>
    <row r="728" spans="1:24" s="247" customFormat="1" ht="10.5">
      <c r="A728" s="224"/>
      <c r="B728" s="224"/>
      <c r="C728" s="224"/>
      <c r="D728" s="334"/>
      <c r="E728" s="335"/>
      <c r="F728" s="334"/>
      <c r="G728" s="334"/>
      <c r="H728" s="334"/>
      <c r="I728" s="334"/>
      <c r="J728" s="334"/>
      <c r="K728" s="334"/>
      <c r="L728" s="334"/>
      <c r="M728" s="198"/>
      <c r="N728" s="198"/>
      <c r="O728" s="198"/>
      <c r="P728" s="198"/>
      <c r="Q728" s="198"/>
      <c r="R728" s="198"/>
      <c r="S728" s="198"/>
      <c r="T728" s="198"/>
      <c r="U728" s="198"/>
      <c r="V728" s="198"/>
      <c r="W728" s="198"/>
      <c r="X728" s="198"/>
    </row>
    <row r="729" spans="1:24" s="247" customFormat="1" ht="10.5">
      <c r="A729" s="224"/>
      <c r="B729" s="224"/>
      <c r="C729" s="224"/>
      <c r="D729" s="334"/>
      <c r="E729" s="335"/>
      <c r="F729" s="334"/>
      <c r="G729" s="334"/>
      <c r="H729" s="334"/>
      <c r="I729" s="334"/>
      <c r="J729" s="334"/>
      <c r="K729" s="334"/>
      <c r="L729" s="334"/>
      <c r="M729" s="198"/>
      <c r="N729" s="198"/>
      <c r="O729" s="198"/>
      <c r="P729" s="198"/>
      <c r="Q729" s="198"/>
      <c r="R729" s="198"/>
      <c r="S729" s="198"/>
      <c r="T729" s="198"/>
      <c r="U729" s="198"/>
      <c r="V729" s="198"/>
      <c r="W729" s="198"/>
      <c r="X729" s="198"/>
    </row>
    <row r="730" spans="1:24" s="247" customFormat="1" ht="10.5">
      <c r="A730" s="224"/>
      <c r="B730" s="224"/>
      <c r="C730" s="224"/>
      <c r="D730" s="334"/>
      <c r="E730" s="335"/>
      <c r="F730" s="334"/>
      <c r="G730" s="334"/>
      <c r="H730" s="334"/>
      <c r="I730" s="334"/>
      <c r="J730" s="334"/>
      <c r="K730" s="334"/>
      <c r="L730" s="334"/>
      <c r="M730" s="198"/>
      <c r="N730" s="198"/>
      <c r="O730" s="198"/>
      <c r="P730" s="198"/>
      <c r="Q730" s="198"/>
      <c r="R730" s="198"/>
      <c r="S730" s="198"/>
      <c r="T730" s="198"/>
      <c r="U730" s="198"/>
      <c r="V730" s="198"/>
      <c r="W730" s="198"/>
      <c r="X730" s="198"/>
    </row>
    <row r="731" spans="1:24" s="247" customFormat="1" ht="10.5">
      <c r="A731" s="224"/>
      <c r="B731" s="224"/>
      <c r="C731" s="224"/>
      <c r="D731" s="334"/>
      <c r="E731" s="335"/>
      <c r="F731" s="334"/>
      <c r="G731" s="334"/>
      <c r="H731" s="334"/>
      <c r="I731" s="334"/>
      <c r="J731" s="334"/>
      <c r="K731" s="334"/>
      <c r="L731" s="334"/>
      <c r="M731" s="198"/>
      <c r="N731" s="198"/>
      <c r="O731" s="198"/>
      <c r="P731" s="198"/>
      <c r="Q731" s="198"/>
      <c r="R731" s="198"/>
      <c r="S731" s="198"/>
      <c r="T731" s="198"/>
      <c r="U731" s="198"/>
      <c r="V731" s="198"/>
      <c r="W731" s="198"/>
      <c r="X731" s="198"/>
    </row>
    <row r="732" spans="1:24" s="247" customFormat="1" ht="10.5">
      <c r="A732" s="224"/>
      <c r="B732" s="224"/>
      <c r="C732" s="224"/>
      <c r="D732" s="334"/>
      <c r="E732" s="335"/>
      <c r="F732" s="334"/>
      <c r="G732" s="334"/>
      <c r="H732" s="334"/>
      <c r="I732" s="334"/>
      <c r="J732" s="334"/>
      <c r="K732" s="334"/>
      <c r="L732" s="334"/>
      <c r="M732" s="198"/>
      <c r="N732" s="198"/>
      <c r="O732" s="198"/>
      <c r="P732" s="198"/>
      <c r="Q732" s="198"/>
      <c r="R732" s="198"/>
      <c r="S732" s="198"/>
      <c r="T732" s="198"/>
      <c r="U732" s="198"/>
      <c r="V732" s="198"/>
      <c r="W732" s="198"/>
      <c r="X732" s="198"/>
    </row>
    <row r="733" spans="1:24" s="247" customFormat="1" ht="10.5">
      <c r="A733" s="224"/>
      <c r="B733" s="224"/>
      <c r="C733" s="224"/>
      <c r="D733" s="334"/>
      <c r="E733" s="335"/>
      <c r="F733" s="334"/>
      <c r="G733" s="334"/>
      <c r="H733" s="334"/>
      <c r="I733" s="334"/>
      <c r="J733" s="334"/>
      <c r="K733" s="334"/>
      <c r="L733" s="334"/>
      <c r="M733" s="198"/>
      <c r="N733" s="198"/>
      <c r="O733" s="198"/>
      <c r="P733" s="198"/>
      <c r="Q733" s="198"/>
      <c r="R733" s="198"/>
      <c r="S733" s="198"/>
      <c r="T733" s="198"/>
      <c r="U733" s="198"/>
      <c r="V733" s="198"/>
      <c r="W733" s="198"/>
      <c r="X733" s="198"/>
    </row>
    <row r="734" spans="1:24" s="247" customFormat="1" ht="10.5">
      <c r="A734" s="224"/>
      <c r="B734" s="224"/>
      <c r="C734" s="224"/>
      <c r="D734" s="334"/>
      <c r="E734" s="335"/>
      <c r="F734" s="334"/>
      <c r="G734" s="334"/>
      <c r="H734" s="334"/>
      <c r="I734" s="334"/>
      <c r="J734" s="334"/>
      <c r="K734" s="334"/>
      <c r="L734" s="334"/>
      <c r="M734" s="198"/>
      <c r="N734" s="198"/>
      <c r="O734" s="198"/>
      <c r="P734" s="198"/>
      <c r="Q734" s="198"/>
      <c r="R734" s="198"/>
      <c r="S734" s="198"/>
      <c r="T734" s="198"/>
      <c r="U734" s="198"/>
      <c r="V734" s="198"/>
      <c r="W734" s="198"/>
      <c r="X734" s="198"/>
    </row>
    <row r="735" spans="1:24" s="247" customFormat="1" ht="10.5">
      <c r="A735" s="224"/>
      <c r="B735" s="224"/>
      <c r="C735" s="224"/>
      <c r="D735" s="334"/>
      <c r="E735" s="335"/>
      <c r="F735" s="334"/>
      <c r="G735" s="334"/>
      <c r="H735" s="334"/>
      <c r="I735" s="334"/>
      <c r="J735" s="334"/>
      <c r="K735" s="334"/>
      <c r="L735" s="334"/>
      <c r="M735" s="198"/>
      <c r="N735" s="198"/>
      <c r="O735" s="198"/>
      <c r="P735" s="198"/>
      <c r="Q735" s="198"/>
      <c r="R735" s="198"/>
      <c r="S735" s="198"/>
      <c r="T735" s="198"/>
      <c r="U735" s="198"/>
      <c r="V735" s="198"/>
      <c r="W735" s="198"/>
      <c r="X735" s="198"/>
    </row>
    <row r="736" spans="1:24" s="247" customFormat="1" ht="10.5">
      <c r="A736" s="224"/>
      <c r="B736" s="224"/>
      <c r="C736" s="224"/>
      <c r="D736" s="334"/>
      <c r="E736" s="335"/>
      <c r="F736" s="334"/>
      <c r="G736" s="334"/>
      <c r="H736" s="334"/>
      <c r="I736" s="334"/>
      <c r="J736" s="334"/>
      <c r="K736" s="334"/>
      <c r="L736" s="334"/>
      <c r="M736" s="198"/>
      <c r="N736" s="198"/>
      <c r="O736" s="198"/>
      <c r="P736" s="198"/>
      <c r="Q736" s="198"/>
      <c r="R736" s="198"/>
      <c r="S736" s="198"/>
      <c r="T736" s="198"/>
      <c r="U736" s="198"/>
      <c r="V736" s="198"/>
      <c r="W736" s="198"/>
      <c r="X736" s="198"/>
    </row>
    <row r="737" spans="1:24" s="247" customFormat="1" ht="10.5">
      <c r="A737" s="224"/>
      <c r="B737" s="224"/>
      <c r="C737" s="224"/>
      <c r="D737" s="334"/>
      <c r="E737" s="335"/>
      <c r="F737" s="334"/>
      <c r="G737" s="334"/>
      <c r="H737" s="334"/>
      <c r="I737" s="334"/>
      <c r="J737" s="334"/>
      <c r="K737" s="334"/>
      <c r="L737" s="334"/>
      <c r="M737" s="198"/>
      <c r="N737" s="198"/>
      <c r="O737" s="198"/>
      <c r="P737" s="198"/>
      <c r="Q737" s="198"/>
      <c r="R737" s="198"/>
      <c r="S737" s="198"/>
      <c r="T737" s="198"/>
      <c r="U737" s="198"/>
      <c r="V737" s="198"/>
      <c r="W737" s="198"/>
      <c r="X737" s="198"/>
    </row>
    <row r="738" spans="1:24" s="247" customFormat="1" ht="10.5">
      <c r="A738" s="224"/>
      <c r="B738" s="224"/>
      <c r="C738" s="224"/>
      <c r="D738" s="334"/>
      <c r="E738" s="335"/>
      <c r="F738" s="334"/>
      <c r="G738" s="334"/>
      <c r="H738" s="334"/>
      <c r="I738" s="334"/>
      <c r="J738" s="334"/>
      <c r="K738" s="334"/>
      <c r="L738" s="334"/>
      <c r="M738" s="198"/>
      <c r="N738" s="198"/>
      <c r="O738" s="198"/>
      <c r="P738" s="198"/>
      <c r="Q738" s="198"/>
      <c r="R738" s="198"/>
      <c r="S738" s="198"/>
      <c r="T738" s="198"/>
      <c r="U738" s="198"/>
      <c r="V738" s="198"/>
      <c r="W738" s="198"/>
      <c r="X738" s="198"/>
    </row>
    <row r="739" spans="1:24" s="247" customFormat="1" ht="10.5">
      <c r="A739" s="224"/>
      <c r="B739" s="224"/>
      <c r="C739" s="224"/>
      <c r="D739" s="334"/>
      <c r="E739" s="335"/>
      <c r="F739" s="334"/>
      <c r="G739" s="334"/>
      <c r="H739" s="334"/>
      <c r="I739" s="334"/>
      <c r="J739" s="334"/>
      <c r="K739" s="334"/>
      <c r="L739" s="334"/>
      <c r="M739" s="198"/>
      <c r="N739" s="198"/>
      <c r="O739" s="198"/>
      <c r="P739" s="198"/>
      <c r="Q739" s="198"/>
      <c r="R739" s="198"/>
      <c r="S739" s="198"/>
      <c r="T739" s="198"/>
      <c r="U739" s="198"/>
      <c r="V739" s="198"/>
      <c r="W739" s="198"/>
      <c r="X739" s="198"/>
    </row>
    <row r="740" spans="1:24" s="247" customFormat="1" ht="10.5">
      <c r="A740" s="224"/>
      <c r="B740" s="224"/>
      <c r="C740" s="224"/>
      <c r="D740" s="334"/>
      <c r="E740" s="335"/>
      <c r="F740" s="334"/>
      <c r="G740" s="334"/>
      <c r="H740" s="334"/>
      <c r="I740" s="334"/>
      <c r="J740" s="334"/>
      <c r="K740" s="334"/>
      <c r="L740" s="334"/>
      <c r="M740" s="198"/>
      <c r="N740" s="198"/>
      <c r="O740" s="198"/>
      <c r="P740" s="198"/>
      <c r="Q740" s="198"/>
      <c r="R740" s="198"/>
      <c r="S740" s="198"/>
      <c r="T740" s="198"/>
      <c r="U740" s="198"/>
      <c r="V740" s="198"/>
      <c r="W740" s="198"/>
      <c r="X740" s="198"/>
    </row>
    <row r="741" spans="1:24" s="247" customFormat="1" ht="10.5">
      <c r="A741" s="224"/>
      <c r="B741" s="224"/>
      <c r="C741" s="224"/>
      <c r="D741" s="334"/>
      <c r="E741" s="335"/>
      <c r="F741" s="334"/>
      <c r="G741" s="334"/>
      <c r="H741" s="334"/>
      <c r="I741" s="334"/>
      <c r="J741" s="334"/>
      <c r="K741" s="334"/>
      <c r="L741" s="334"/>
      <c r="M741" s="198"/>
      <c r="N741" s="198"/>
      <c r="O741" s="198"/>
      <c r="P741" s="198"/>
      <c r="Q741" s="198"/>
      <c r="R741" s="198"/>
      <c r="S741" s="198"/>
      <c r="T741" s="198"/>
      <c r="U741" s="198"/>
      <c r="V741" s="198"/>
      <c r="W741" s="198"/>
      <c r="X741" s="198"/>
    </row>
    <row r="742" spans="1:24" s="247" customFormat="1" ht="10.5">
      <c r="A742" s="224"/>
      <c r="B742" s="224"/>
      <c r="C742" s="224"/>
      <c r="D742" s="334"/>
      <c r="E742" s="335"/>
      <c r="F742" s="334"/>
      <c r="G742" s="334"/>
      <c r="H742" s="334"/>
      <c r="I742" s="334"/>
      <c r="J742" s="334"/>
      <c r="K742" s="334"/>
      <c r="L742" s="334"/>
      <c r="M742" s="198"/>
      <c r="N742" s="198"/>
      <c r="O742" s="198"/>
      <c r="P742" s="198"/>
      <c r="Q742" s="198"/>
      <c r="R742" s="198"/>
      <c r="S742" s="198"/>
      <c r="T742" s="198"/>
      <c r="U742" s="198"/>
      <c r="V742" s="198"/>
      <c r="W742" s="198"/>
      <c r="X742" s="198"/>
    </row>
    <row r="743" spans="1:24" s="247" customFormat="1" ht="10.5">
      <c r="A743" s="224"/>
      <c r="B743" s="224"/>
      <c r="C743" s="224"/>
      <c r="D743" s="334"/>
      <c r="E743" s="335"/>
      <c r="F743" s="334"/>
      <c r="G743" s="334"/>
      <c r="H743" s="334"/>
      <c r="I743" s="334"/>
      <c r="J743" s="334"/>
      <c r="K743" s="334"/>
      <c r="L743" s="334"/>
      <c r="M743" s="198"/>
      <c r="N743" s="198"/>
      <c r="O743" s="198"/>
      <c r="P743" s="198"/>
      <c r="Q743" s="198"/>
      <c r="R743" s="198"/>
      <c r="S743" s="198"/>
      <c r="T743" s="198"/>
      <c r="U743" s="198"/>
      <c r="V743" s="198"/>
      <c r="W743" s="198"/>
      <c r="X743" s="198"/>
    </row>
    <row r="744" spans="1:24" s="247" customFormat="1" ht="10.5">
      <c r="A744" s="224"/>
      <c r="B744" s="224"/>
      <c r="C744" s="224"/>
      <c r="D744" s="334"/>
      <c r="E744" s="335"/>
      <c r="F744" s="334"/>
      <c r="G744" s="334"/>
      <c r="H744" s="334"/>
      <c r="I744" s="334"/>
      <c r="J744" s="334"/>
      <c r="K744" s="334"/>
      <c r="L744" s="334"/>
      <c r="M744" s="198"/>
      <c r="N744" s="198"/>
      <c r="O744" s="198"/>
      <c r="P744" s="198"/>
      <c r="Q744" s="198"/>
      <c r="R744" s="198"/>
      <c r="S744" s="198"/>
      <c r="T744" s="198"/>
      <c r="U744" s="198"/>
      <c r="V744" s="198"/>
      <c r="W744" s="198"/>
      <c r="X744" s="198"/>
    </row>
    <row r="745" spans="1:24" s="247" customFormat="1" ht="10.5">
      <c r="A745" s="224"/>
      <c r="B745" s="224"/>
      <c r="C745" s="224"/>
      <c r="D745" s="334"/>
      <c r="E745" s="335"/>
      <c r="F745" s="334"/>
      <c r="G745" s="334"/>
      <c r="H745" s="334"/>
      <c r="I745" s="334"/>
      <c r="J745" s="334"/>
      <c r="K745" s="334"/>
      <c r="L745" s="334"/>
      <c r="M745" s="198"/>
      <c r="N745" s="198"/>
      <c r="O745" s="198"/>
      <c r="P745" s="198"/>
      <c r="Q745" s="198"/>
      <c r="R745" s="198"/>
      <c r="S745" s="198"/>
      <c r="T745" s="198"/>
      <c r="U745" s="198"/>
      <c r="V745" s="198"/>
      <c r="W745" s="198"/>
      <c r="X745" s="198"/>
    </row>
    <row r="746" spans="1:24" s="247" customFormat="1" ht="10.5">
      <c r="A746" s="224"/>
      <c r="B746" s="224"/>
      <c r="C746" s="224"/>
      <c r="D746" s="334"/>
      <c r="E746" s="335"/>
      <c r="F746" s="334"/>
      <c r="G746" s="334"/>
      <c r="H746" s="334"/>
      <c r="I746" s="334"/>
      <c r="J746" s="334"/>
      <c r="K746" s="334"/>
      <c r="L746" s="334"/>
      <c r="M746" s="198"/>
      <c r="N746" s="198"/>
      <c r="O746" s="198"/>
      <c r="P746" s="198"/>
      <c r="Q746" s="198"/>
      <c r="R746" s="198"/>
      <c r="S746" s="198"/>
      <c r="T746" s="198"/>
      <c r="U746" s="198"/>
      <c r="V746" s="198"/>
      <c r="W746" s="198"/>
      <c r="X746" s="198"/>
    </row>
    <row r="747" spans="1:24" s="247" customFormat="1" ht="10.5">
      <c r="A747" s="224"/>
      <c r="B747" s="224"/>
      <c r="C747" s="224"/>
      <c r="D747" s="334"/>
      <c r="E747" s="335"/>
      <c r="F747" s="334"/>
      <c r="G747" s="334"/>
      <c r="H747" s="334"/>
      <c r="I747" s="334"/>
      <c r="J747" s="334"/>
      <c r="K747" s="334"/>
      <c r="L747" s="334"/>
      <c r="M747" s="198"/>
      <c r="N747" s="198"/>
      <c r="O747" s="198"/>
      <c r="P747" s="198"/>
      <c r="Q747" s="198"/>
      <c r="R747" s="198"/>
      <c r="S747" s="198"/>
      <c r="T747" s="198"/>
      <c r="U747" s="198"/>
      <c r="V747" s="198"/>
      <c r="W747" s="198"/>
      <c r="X747" s="198"/>
    </row>
    <row r="748" spans="1:24" s="247" customFormat="1" ht="10.5">
      <c r="A748" s="224"/>
      <c r="B748" s="224"/>
      <c r="C748" s="224"/>
      <c r="D748" s="334"/>
      <c r="E748" s="335"/>
      <c r="F748" s="334"/>
      <c r="G748" s="334"/>
      <c r="H748" s="334"/>
      <c r="I748" s="334"/>
      <c r="J748" s="334"/>
      <c r="K748" s="334"/>
      <c r="L748" s="334"/>
      <c r="M748" s="198"/>
      <c r="N748" s="198"/>
      <c r="O748" s="198"/>
      <c r="P748" s="198"/>
      <c r="Q748" s="198"/>
      <c r="R748" s="198"/>
      <c r="S748" s="198"/>
      <c r="T748" s="198"/>
      <c r="U748" s="198"/>
      <c r="V748" s="198"/>
      <c r="W748" s="198"/>
      <c r="X748" s="198"/>
    </row>
    <row r="749" spans="1:24" s="247" customFormat="1" ht="10.5">
      <c r="A749" s="224"/>
      <c r="B749" s="224"/>
      <c r="C749" s="224"/>
      <c r="D749" s="334"/>
      <c r="E749" s="335"/>
      <c r="F749" s="334"/>
      <c r="G749" s="334"/>
      <c r="H749" s="334"/>
      <c r="I749" s="334"/>
      <c r="J749" s="334"/>
      <c r="K749" s="334"/>
      <c r="L749" s="334"/>
      <c r="M749" s="198"/>
      <c r="N749" s="198"/>
      <c r="O749" s="198"/>
      <c r="P749" s="198"/>
      <c r="Q749" s="198"/>
      <c r="R749" s="198"/>
      <c r="S749" s="198"/>
      <c r="T749" s="198"/>
      <c r="U749" s="198"/>
      <c r="V749" s="198"/>
      <c r="W749" s="198"/>
      <c r="X749" s="198"/>
    </row>
    <row r="750" spans="1:24" s="247" customFormat="1" ht="10.5">
      <c r="A750" s="224"/>
      <c r="B750" s="224"/>
      <c r="C750" s="224"/>
      <c r="D750" s="334"/>
      <c r="E750" s="335"/>
      <c r="F750" s="334"/>
      <c r="G750" s="334"/>
      <c r="H750" s="334"/>
      <c r="I750" s="334"/>
      <c r="J750" s="334"/>
      <c r="K750" s="334"/>
      <c r="L750" s="334"/>
      <c r="M750" s="198"/>
      <c r="N750" s="198"/>
      <c r="O750" s="198"/>
      <c r="P750" s="198"/>
      <c r="Q750" s="198"/>
      <c r="R750" s="198"/>
      <c r="S750" s="198"/>
      <c r="T750" s="198"/>
      <c r="U750" s="198"/>
      <c r="V750" s="198"/>
      <c r="W750" s="198"/>
      <c r="X750" s="198"/>
    </row>
    <row r="751" spans="1:24" s="247" customFormat="1" ht="10.5">
      <c r="A751" s="224"/>
      <c r="B751" s="224"/>
      <c r="C751" s="224"/>
      <c r="D751" s="334"/>
      <c r="E751" s="335"/>
      <c r="F751" s="334"/>
      <c r="G751" s="334"/>
      <c r="H751" s="334"/>
      <c r="I751" s="334"/>
      <c r="J751" s="334"/>
      <c r="K751" s="334"/>
      <c r="L751" s="334"/>
      <c r="M751" s="198"/>
      <c r="N751" s="198"/>
      <c r="O751" s="198"/>
      <c r="P751" s="198"/>
      <c r="Q751" s="198"/>
      <c r="R751" s="198"/>
      <c r="S751" s="198"/>
      <c r="T751" s="198"/>
      <c r="U751" s="198"/>
      <c r="V751" s="198"/>
      <c r="W751" s="198"/>
      <c r="X751" s="198"/>
    </row>
    <row r="752" spans="1:24" s="247" customFormat="1" ht="10.5">
      <c r="A752" s="224"/>
      <c r="B752" s="224"/>
      <c r="C752" s="224"/>
      <c r="D752" s="334"/>
      <c r="E752" s="335"/>
      <c r="F752" s="334"/>
      <c r="G752" s="334"/>
      <c r="H752" s="334"/>
      <c r="I752" s="334"/>
      <c r="J752" s="334"/>
      <c r="K752" s="334"/>
      <c r="L752" s="334"/>
      <c r="M752" s="198"/>
      <c r="N752" s="198"/>
      <c r="O752" s="198"/>
      <c r="P752" s="198"/>
      <c r="Q752" s="198"/>
      <c r="R752" s="198"/>
      <c r="S752" s="198"/>
      <c r="T752" s="198"/>
      <c r="U752" s="198"/>
      <c r="V752" s="198"/>
      <c r="W752" s="198"/>
      <c r="X752" s="198"/>
    </row>
    <row r="753" spans="1:24" s="247" customFormat="1" ht="10.5">
      <c r="A753" s="224"/>
      <c r="B753" s="224"/>
      <c r="C753" s="224"/>
      <c r="D753" s="334"/>
      <c r="E753" s="335"/>
      <c r="F753" s="334"/>
      <c r="G753" s="334"/>
      <c r="H753" s="334"/>
      <c r="I753" s="334"/>
      <c r="J753" s="334"/>
      <c r="K753" s="334"/>
      <c r="L753" s="334"/>
      <c r="M753" s="198"/>
      <c r="N753" s="198"/>
      <c r="O753" s="198"/>
      <c r="P753" s="198"/>
      <c r="Q753" s="198"/>
      <c r="R753" s="198"/>
      <c r="S753" s="198"/>
      <c r="T753" s="198"/>
      <c r="U753" s="198"/>
      <c r="V753" s="198"/>
      <c r="W753" s="198"/>
      <c r="X753" s="198"/>
    </row>
    <row r="754" spans="1:24" s="247" customFormat="1" ht="10.5">
      <c r="A754" s="224"/>
      <c r="B754" s="224"/>
      <c r="C754" s="224"/>
      <c r="D754" s="334"/>
      <c r="E754" s="335"/>
      <c r="F754" s="334"/>
      <c r="G754" s="334"/>
      <c r="H754" s="334"/>
      <c r="I754" s="334"/>
      <c r="J754" s="334"/>
      <c r="K754" s="334"/>
      <c r="L754" s="334"/>
      <c r="M754" s="198"/>
      <c r="N754" s="198"/>
      <c r="O754" s="198"/>
      <c r="P754" s="198"/>
      <c r="Q754" s="198"/>
      <c r="R754" s="198"/>
      <c r="S754" s="198"/>
      <c r="T754" s="198"/>
      <c r="U754" s="198"/>
      <c r="V754" s="198"/>
      <c r="W754" s="198"/>
      <c r="X754" s="198"/>
    </row>
    <row r="755" spans="1:24" s="247" customFormat="1" ht="10.5">
      <c r="A755" s="224"/>
      <c r="B755" s="224"/>
      <c r="C755" s="224"/>
      <c r="D755" s="334"/>
      <c r="E755" s="335"/>
      <c r="F755" s="334"/>
      <c r="G755" s="334"/>
      <c r="H755" s="334"/>
      <c r="I755" s="334"/>
      <c r="J755" s="334"/>
      <c r="K755" s="334"/>
      <c r="L755" s="334"/>
      <c r="M755" s="198"/>
      <c r="N755" s="198"/>
      <c r="O755" s="198"/>
      <c r="P755" s="198"/>
      <c r="Q755" s="198"/>
      <c r="R755" s="198"/>
      <c r="S755" s="198"/>
      <c r="T755" s="198"/>
      <c r="U755" s="198"/>
      <c r="V755" s="198"/>
      <c r="W755" s="198"/>
      <c r="X755" s="198"/>
    </row>
    <row r="756" spans="1:24" s="247" customFormat="1" ht="10.5">
      <c r="A756" s="224"/>
      <c r="B756" s="224"/>
      <c r="C756" s="224"/>
      <c r="D756" s="334"/>
      <c r="E756" s="335"/>
      <c r="F756" s="334"/>
      <c r="G756" s="334"/>
      <c r="H756" s="334"/>
      <c r="I756" s="334"/>
      <c r="J756" s="334"/>
      <c r="K756" s="334"/>
      <c r="L756" s="334"/>
      <c r="M756" s="198"/>
      <c r="N756" s="198"/>
      <c r="O756" s="198"/>
      <c r="P756" s="198"/>
      <c r="Q756" s="198"/>
      <c r="R756" s="198"/>
      <c r="S756" s="198"/>
      <c r="T756" s="198"/>
      <c r="U756" s="198"/>
      <c r="V756" s="198"/>
      <c r="W756" s="198"/>
      <c r="X756" s="198"/>
    </row>
    <row r="757" spans="1:24" s="247" customFormat="1" ht="10.5">
      <c r="A757" s="224"/>
      <c r="B757" s="224"/>
      <c r="C757" s="224"/>
      <c r="D757" s="334"/>
      <c r="E757" s="335"/>
      <c r="F757" s="334"/>
      <c r="G757" s="334"/>
      <c r="H757" s="334"/>
      <c r="I757" s="334"/>
      <c r="J757" s="334"/>
      <c r="K757" s="334"/>
      <c r="L757" s="334"/>
      <c r="M757" s="198"/>
      <c r="N757" s="198"/>
      <c r="O757" s="198"/>
      <c r="P757" s="198"/>
      <c r="Q757" s="198"/>
      <c r="R757" s="198"/>
      <c r="S757" s="198"/>
      <c r="T757" s="198"/>
      <c r="U757" s="198"/>
      <c r="V757" s="198"/>
      <c r="W757" s="198"/>
      <c r="X757" s="198"/>
    </row>
    <row r="758" spans="1:24" s="247" customFormat="1" ht="10.5">
      <c r="A758" s="224"/>
      <c r="B758" s="224"/>
      <c r="C758" s="224"/>
      <c r="D758" s="334"/>
      <c r="E758" s="335"/>
      <c r="F758" s="334"/>
      <c r="G758" s="334"/>
      <c r="H758" s="334"/>
      <c r="I758" s="334"/>
      <c r="J758" s="334"/>
      <c r="K758" s="334"/>
      <c r="L758" s="334"/>
      <c r="M758" s="198"/>
      <c r="N758" s="198"/>
      <c r="O758" s="198"/>
      <c r="P758" s="198"/>
      <c r="Q758" s="198"/>
      <c r="R758" s="198"/>
      <c r="S758" s="198"/>
      <c r="T758" s="198"/>
      <c r="U758" s="198"/>
      <c r="V758" s="198"/>
      <c r="W758" s="198"/>
      <c r="X758" s="198"/>
    </row>
    <row r="759" spans="1:24" s="247" customFormat="1" ht="10.5">
      <c r="A759" s="224"/>
      <c r="B759" s="224"/>
      <c r="C759" s="224"/>
      <c r="D759" s="334"/>
      <c r="E759" s="335"/>
      <c r="F759" s="334"/>
      <c r="G759" s="334"/>
      <c r="H759" s="334"/>
      <c r="I759" s="334"/>
      <c r="J759" s="334"/>
      <c r="K759" s="334"/>
      <c r="L759" s="334"/>
      <c r="M759" s="198"/>
      <c r="N759" s="198"/>
      <c r="O759" s="198"/>
      <c r="P759" s="198"/>
      <c r="Q759" s="198"/>
      <c r="R759" s="198"/>
      <c r="S759" s="198"/>
      <c r="T759" s="198"/>
      <c r="U759" s="198"/>
      <c r="V759" s="198"/>
      <c r="W759" s="198"/>
      <c r="X759" s="198"/>
    </row>
    <row r="760" spans="1:24" s="247" customFormat="1" ht="10.5">
      <c r="A760" s="224"/>
      <c r="B760" s="224"/>
      <c r="C760" s="224"/>
      <c r="D760" s="334"/>
      <c r="E760" s="335"/>
      <c r="F760" s="334"/>
      <c r="G760" s="334"/>
      <c r="H760" s="334"/>
      <c r="I760" s="334"/>
      <c r="J760" s="334"/>
      <c r="K760" s="334"/>
      <c r="L760" s="334"/>
      <c r="M760" s="198"/>
      <c r="N760" s="198"/>
      <c r="O760" s="198"/>
      <c r="P760" s="198"/>
      <c r="Q760" s="198"/>
      <c r="R760" s="198"/>
      <c r="S760" s="198"/>
      <c r="T760" s="198"/>
      <c r="U760" s="198"/>
      <c r="V760" s="198"/>
      <c r="W760" s="198"/>
      <c r="X760" s="198"/>
    </row>
    <row r="761" spans="1:24" s="247" customFormat="1" ht="10.5">
      <c r="A761" s="224"/>
      <c r="B761" s="224"/>
      <c r="C761" s="224"/>
      <c r="D761" s="334"/>
      <c r="E761" s="335"/>
      <c r="F761" s="334"/>
      <c r="G761" s="334"/>
      <c r="H761" s="334"/>
      <c r="I761" s="334"/>
      <c r="J761" s="334"/>
      <c r="K761" s="334"/>
      <c r="L761" s="334"/>
      <c r="M761" s="198"/>
      <c r="N761" s="198"/>
      <c r="O761" s="198"/>
      <c r="P761" s="198"/>
      <c r="Q761" s="198"/>
      <c r="R761" s="198"/>
      <c r="S761" s="198"/>
      <c r="T761" s="198"/>
      <c r="U761" s="198"/>
      <c r="V761" s="198"/>
      <c r="W761" s="198"/>
      <c r="X761" s="198"/>
    </row>
    <row r="762" spans="1:24" s="247" customFormat="1" ht="10.5">
      <c r="A762" s="224"/>
      <c r="B762" s="224"/>
      <c r="C762" s="224"/>
      <c r="D762" s="334"/>
      <c r="E762" s="335"/>
      <c r="F762" s="334"/>
      <c r="G762" s="334"/>
      <c r="H762" s="334"/>
      <c r="I762" s="334"/>
      <c r="J762" s="334"/>
      <c r="K762" s="334"/>
      <c r="L762" s="334"/>
      <c r="M762" s="198"/>
      <c r="N762" s="198"/>
      <c r="O762" s="198"/>
      <c r="P762" s="198"/>
      <c r="Q762" s="198"/>
      <c r="R762" s="198"/>
      <c r="S762" s="198"/>
      <c r="T762" s="198"/>
      <c r="U762" s="198"/>
      <c r="V762" s="198"/>
      <c r="W762" s="198"/>
      <c r="X762" s="198"/>
    </row>
    <row r="763" spans="1:24" s="247" customFormat="1" ht="10.5">
      <c r="A763" s="224"/>
      <c r="B763" s="224"/>
      <c r="C763" s="224"/>
      <c r="D763" s="334"/>
      <c r="E763" s="335"/>
      <c r="F763" s="334"/>
      <c r="G763" s="334"/>
      <c r="H763" s="334"/>
      <c r="I763" s="334"/>
      <c r="J763" s="334"/>
      <c r="K763" s="334"/>
      <c r="L763" s="334"/>
      <c r="M763" s="198"/>
      <c r="N763" s="198"/>
      <c r="O763" s="198"/>
      <c r="P763" s="198"/>
      <c r="Q763" s="198"/>
      <c r="R763" s="198"/>
      <c r="S763" s="198"/>
      <c r="T763" s="198"/>
      <c r="U763" s="198"/>
      <c r="V763" s="198"/>
      <c r="W763" s="198"/>
      <c r="X763" s="198"/>
    </row>
    <row r="764" spans="1:24" s="247" customFormat="1" ht="10.5">
      <c r="A764" s="224"/>
      <c r="B764" s="224"/>
      <c r="C764" s="224"/>
      <c r="D764" s="334"/>
      <c r="E764" s="335"/>
      <c r="F764" s="334"/>
      <c r="G764" s="334"/>
      <c r="H764" s="334"/>
      <c r="I764" s="334"/>
      <c r="J764" s="334"/>
      <c r="K764" s="334"/>
      <c r="L764" s="334"/>
      <c r="M764" s="198"/>
      <c r="N764" s="198"/>
      <c r="O764" s="198"/>
      <c r="P764" s="198"/>
      <c r="Q764" s="198"/>
      <c r="R764" s="198"/>
      <c r="S764" s="198"/>
      <c r="T764" s="198"/>
      <c r="U764" s="198"/>
      <c r="V764" s="198"/>
      <c r="W764" s="198"/>
      <c r="X764" s="198"/>
    </row>
    <row r="765" spans="1:24" s="247" customFormat="1" ht="10.5">
      <c r="A765" s="224"/>
      <c r="B765" s="224"/>
      <c r="C765" s="224"/>
      <c r="D765" s="334"/>
      <c r="E765" s="335"/>
      <c r="F765" s="334"/>
      <c r="G765" s="334"/>
      <c r="H765" s="334"/>
      <c r="I765" s="334"/>
      <c r="J765" s="334"/>
      <c r="K765" s="334"/>
      <c r="L765" s="334"/>
      <c r="M765" s="198"/>
      <c r="N765" s="198"/>
      <c r="O765" s="198"/>
      <c r="P765" s="198"/>
      <c r="Q765" s="198"/>
      <c r="R765" s="198"/>
      <c r="S765" s="198"/>
      <c r="T765" s="198"/>
      <c r="U765" s="198"/>
      <c r="V765" s="198"/>
      <c r="W765" s="198"/>
      <c r="X765" s="198"/>
    </row>
    <row r="766" spans="1:24" s="247" customFormat="1" ht="10.5">
      <c r="A766" s="224"/>
      <c r="B766" s="224"/>
      <c r="C766" s="224"/>
      <c r="D766" s="334"/>
      <c r="E766" s="335"/>
      <c r="F766" s="334"/>
      <c r="G766" s="334"/>
      <c r="H766" s="334"/>
      <c r="I766" s="334"/>
      <c r="J766" s="334"/>
      <c r="K766" s="334"/>
      <c r="L766" s="334"/>
      <c r="M766" s="198"/>
      <c r="N766" s="198"/>
      <c r="O766" s="198"/>
      <c r="P766" s="198"/>
      <c r="Q766" s="198"/>
      <c r="R766" s="198"/>
      <c r="S766" s="198"/>
      <c r="T766" s="198"/>
      <c r="U766" s="198"/>
      <c r="V766" s="198"/>
      <c r="W766" s="198"/>
      <c r="X766" s="198"/>
    </row>
    <row r="767" spans="1:24" s="247" customFormat="1" ht="10.5">
      <c r="A767" s="224"/>
      <c r="B767" s="224"/>
      <c r="C767" s="224"/>
      <c r="D767" s="334"/>
      <c r="E767" s="335"/>
      <c r="F767" s="334"/>
      <c r="G767" s="334"/>
      <c r="H767" s="334"/>
      <c r="I767" s="334"/>
      <c r="J767" s="334"/>
      <c r="K767" s="334"/>
      <c r="L767" s="334"/>
      <c r="M767" s="198"/>
      <c r="N767" s="198"/>
      <c r="O767" s="198"/>
      <c r="P767" s="198"/>
      <c r="Q767" s="198"/>
      <c r="R767" s="198"/>
      <c r="S767" s="198"/>
      <c r="T767" s="198"/>
      <c r="U767" s="198"/>
      <c r="V767" s="198"/>
      <c r="W767" s="198"/>
      <c r="X767" s="198"/>
    </row>
    <row r="768" spans="1:24" s="247" customFormat="1" ht="10.5">
      <c r="A768" s="224"/>
      <c r="B768" s="224"/>
      <c r="C768" s="224"/>
      <c r="D768" s="334"/>
      <c r="E768" s="335"/>
      <c r="F768" s="334"/>
      <c r="G768" s="334"/>
      <c r="H768" s="334"/>
      <c r="I768" s="334"/>
      <c r="J768" s="334"/>
      <c r="K768" s="334"/>
      <c r="L768" s="334"/>
      <c r="M768" s="198"/>
      <c r="N768" s="198"/>
      <c r="O768" s="198"/>
      <c r="P768" s="198"/>
      <c r="Q768" s="198"/>
      <c r="R768" s="198"/>
      <c r="S768" s="198"/>
      <c r="T768" s="198"/>
      <c r="U768" s="198"/>
      <c r="V768" s="198"/>
      <c r="W768" s="198"/>
      <c r="X768" s="198"/>
    </row>
    <row r="769" spans="1:24" s="247" customFormat="1" ht="10.5">
      <c r="A769" s="224"/>
      <c r="B769" s="224"/>
      <c r="C769" s="224"/>
      <c r="D769" s="334"/>
      <c r="E769" s="335"/>
      <c r="F769" s="334"/>
      <c r="G769" s="334"/>
      <c r="H769" s="334"/>
      <c r="I769" s="334"/>
      <c r="J769" s="334"/>
      <c r="K769" s="334"/>
      <c r="L769" s="334"/>
      <c r="M769" s="198"/>
      <c r="N769" s="198"/>
      <c r="O769" s="198"/>
      <c r="P769" s="198"/>
      <c r="Q769" s="198"/>
      <c r="R769" s="198"/>
      <c r="S769" s="198"/>
      <c r="T769" s="198"/>
      <c r="U769" s="198"/>
      <c r="V769" s="198"/>
      <c r="W769" s="198"/>
      <c r="X769" s="198"/>
    </row>
    <row r="770" spans="1:24" s="247" customFormat="1" ht="10.5">
      <c r="A770" s="224"/>
      <c r="B770" s="224"/>
      <c r="C770" s="224"/>
      <c r="D770" s="334"/>
      <c r="E770" s="335"/>
      <c r="F770" s="334"/>
      <c r="G770" s="334"/>
      <c r="H770" s="334"/>
      <c r="I770" s="334"/>
      <c r="J770" s="334"/>
      <c r="K770" s="334"/>
      <c r="L770" s="334"/>
      <c r="M770" s="198"/>
      <c r="N770" s="198"/>
      <c r="O770" s="198"/>
      <c r="P770" s="198"/>
      <c r="Q770" s="198"/>
      <c r="R770" s="198"/>
      <c r="S770" s="198"/>
      <c r="T770" s="198"/>
      <c r="U770" s="198"/>
      <c r="V770" s="198"/>
      <c r="W770" s="198"/>
      <c r="X770" s="198"/>
    </row>
    <row r="771" spans="1:24" s="247" customFormat="1" ht="10.5">
      <c r="A771" s="224"/>
      <c r="B771" s="224"/>
      <c r="C771" s="224"/>
      <c r="D771" s="334"/>
      <c r="E771" s="335"/>
      <c r="F771" s="334"/>
      <c r="G771" s="334"/>
      <c r="H771" s="334"/>
      <c r="I771" s="334"/>
      <c r="J771" s="334"/>
      <c r="K771" s="334"/>
      <c r="L771" s="334"/>
      <c r="M771" s="198"/>
      <c r="N771" s="198"/>
      <c r="O771" s="198"/>
      <c r="P771" s="198"/>
      <c r="Q771" s="198"/>
      <c r="R771" s="198"/>
      <c r="S771" s="198"/>
      <c r="T771" s="198"/>
      <c r="U771" s="198"/>
      <c r="V771" s="198"/>
      <c r="W771" s="198"/>
      <c r="X771" s="198"/>
    </row>
    <row r="772" spans="1:24" s="247" customFormat="1" ht="10.5">
      <c r="A772" s="224"/>
      <c r="B772" s="224"/>
      <c r="C772" s="224"/>
      <c r="D772" s="334"/>
      <c r="E772" s="335"/>
      <c r="F772" s="334"/>
      <c r="G772" s="334"/>
      <c r="H772" s="334"/>
      <c r="I772" s="334"/>
      <c r="J772" s="334"/>
      <c r="K772" s="334"/>
      <c r="L772" s="334"/>
      <c r="M772" s="198"/>
      <c r="N772" s="198"/>
      <c r="O772" s="198"/>
      <c r="P772" s="198"/>
      <c r="Q772" s="198"/>
      <c r="R772" s="198"/>
      <c r="S772" s="198"/>
      <c r="T772" s="198"/>
      <c r="U772" s="198"/>
      <c r="V772" s="198"/>
      <c r="W772" s="198"/>
      <c r="X772" s="198"/>
    </row>
    <row r="773" spans="1:24" s="247" customFormat="1" ht="10.5">
      <c r="A773" s="224"/>
      <c r="B773" s="224"/>
      <c r="C773" s="224"/>
      <c r="D773" s="334"/>
      <c r="E773" s="335"/>
      <c r="F773" s="334"/>
      <c r="G773" s="334"/>
      <c r="H773" s="334"/>
      <c r="I773" s="334"/>
      <c r="J773" s="334"/>
      <c r="K773" s="334"/>
      <c r="L773" s="334"/>
      <c r="M773" s="198"/>
      <c r="N773" s="198"/>
      <c r="O773" s="198"/>
      <c r="P773" s="198"/>
      <c r="Q773" s="198"/>
      <c r="R773" s="198"/>
      <c r="S773" s="198"/>
      <c r="T773" s="198"/>
      <c r="U773" s="198"/>
      <c r="V773" s="198"/>
      <c r="W773" s="198"/>
      <c r="X773" s="198"/>
    </row>
    <row r="774" spans="1:24" s="247" customFormat="1" ht="10.5">
      <c r="A774" s="224"/>
      <c r="B774" s="224"/>
      <c r="C774" s="224"/>
      <c r="D774" s="334"/>
      <c r="E774" s="335"/>
      <c r="F774" s="334"/>
      <c r="G774" s="334"/>
      <c r="H774" s="334"/>
      <c r="I774" s="334"/>
      <c r="J774" s="334"/>
      <c r="K774" s="334"/>
      <c r="L774" s="334"/>
      <c r="M774" s="198"/>
      <c r="N774" s="198"/>
      <c r="O774" s="198"/>
      <c r="P774" s="198"/>
      <c r="Q774" s="198"/>
      <c r="R774" s="198"/>
      <c r="S774" s="198"/>
      <c r="T774" s="198"/>
      <c r="U774" s="198"/>
      <c r="V774" s="198"/>
      <c r="W774" s="198"/>
      <c r="X774" s="198"/>
    </row>
    <row r="775" spans="1:24" s="247" customFormat="1" ht="10.5">
      <c r="A775" s="224"/>
      <c r="B775" s="224"/>
      <c r="C775" s="224"/>
      <c r="D775" s="334"/>
      <c r="E775" s="335"/>
      <c r="F775" s="334"/>
      <c r="G775" s="334"/>
      <c r="H775" s="334"/>
      <c r="I775" s="334"/>
      <c r="J775" s="334"/>
      <c r="K775" s="334"/>
      <c r="L775" s="334"/>
      <c r="M775" s="198"/>
      <c r="N775" s="198"/>
      <c r="O775" s="198"/>
      <c r="P775" s="198"/>
      <c r="Q775" s="198"/>
      <c r="R775" s="198"/>
      <c r="S775" s="198"/>
      <c r="T775" s="198"/>
      <c r="U775" s="198"/>
      <c r="V775" s="198"/>
      <c r="W775" s="198"/>
      <c r="X775" s="198"/>
    </row>
    <row r="776" spans="1:24" s="247" customFormat="1" ht="10.5">
      <c r="A776" s="224"/>
      <c r="B776" s="224"/>
      <c r="C776" s="224"/>
      <c r="D776" s="334"/>
      <c r="E776" s="335"/>
      <c r="F776" s="334"/>
      <c r="G776" s="334"/>
      <c r="H776" s="334"/>
      <c r="I776" s="334"/>
      <c r="J776" s="334"/>
      <c r="K776" s="334"/>
      <c r="L776" s="334"/>
      <c r="M776" s="198"/>
      <c r="N776" s="198"/>
      <c r="O776" s="198"/>
      <c r="P776" s="198"/>
      <c r="Q776" s="198"/>
      <c r="R776" s="198"/>
      <c r="S776" s="198"/>
      <c r="T776" s="198"/>
      <c r="U776" s="198"/>
      <c r="V776" s="198"/>
      <c r="W776" s="198"/>
      <c r="X776" s="198"/>
    </row>
    <row r="777" spans="1:24" s="247" customFormat="1" ht="10.5">
      <c r="A777" s="224"/>
      <c r="B777" s="224"/>
      <c r="C777" s="224"/>
      <c r="D777" s="334"/>
      <c r="E777" s="335"/>
      <c r="F777" s="334"/>
      <c r="G777" s="334"/>
      <c r="H777" s="334"/>
      <c r="I777" s="334"/>
      <c r="J777" s="334"/>
      <c r="K777" s="334"/>
      <c r="L777" s="334"/>
      <c r="M777" s="198"/>
      <c r="N777" s="198"/>
      <c r="O777" s="198"/>
      <c r="P777" s="198"/>
      <c r="Q777" s="198"/>
      <c r="R777" s="198"/>
      <c r="S777" s="198"/>
      <c r="T777" s="198"/>
      <c r="U777" s="198"/>
      <c r="V777" s="198"/>
      <c r="W777" s="198"/>
      <c r="X777" s="198"/>
    </row>
    <row r="778" spans="1:24" s="247" customFormat="1" ht="10.5">
      <c r="A778" s="224"/>
      <c r="B778" s="224"/>
      <c r="C778" s="224"/>
      <c r="D778" s="334"/>
      <c r="E778" s="335"/>
      <c r="F778" s="334"/>
      <c r="G778" s="334"/>
      <c r="H778" s="334"/>
      <c r="I778" s="334"/>
      <c r="J778" s="334"/>
      <c r="K778" s="334"/>
      <c r="L778" s="334"/>
      <c r="M778" s="198"/>
      <c r="N778" s="198"/>
      <c r="O778" s="198"/>
      <c r="P778" s="198"/>
      <c r="Q778" s="198"/>
      <c r="R778" s="198"/>
      <c r="S778" s="198"/>
      <c r="T778" s="198"/>
      <c r="U778" s="198"/>
      <c r="V778" s="198"/>
      <c r="W778" s="198"/>
      <c r="X778" s="198"/>
    </row>
    <row r="779" spans="1:24" s="247" customFormat="1" ht="10.5">
      <c r="A779" s="224"/>
      <c r="B779" s="224"/>
      <c r="C779" s="224"/>
      <c r="D779" s="334"/>
      <c r="E779" s="335"/>
      <c r="F779" s="334"/>
      <c r="G779" s="334"/>
      <c r="H779" s="334"/>
      <c r="I779" s="334"/>
      <c r="J779" s="334"/>
      <c r="K779" s="334"/>
      <c r="L779" s="334"/>
      <c r="M779" s="198"/>
      <c r="N779" s="198"/>
      <c r="O779" s="198"/>
      <c r="P779" s="198"/>
      <c r="Q779" s="198"/>
      <c r="R779" s="198"/>
      <c r="S779" s="198"/>
      <c r="T779" s="198"/>
      <c r="U779" s="198"/>
      <c r="V779" s="198"/>
      <c r="W779" s="198"/>
      <c r="X779" s="198"/>
    </row>
    <row r="780" spans="1:24" s="247" customFormat="1" ht="10.5">
      <c r="A780" s="224"/>
      <c r="B780" s="224"/>
      <c r="C780" s="224"/>
      <c r="D780" s="334"/>
      <c r="E780" s="335"/>
      <c r="F780" s="334"/>
      <c r="G780" s="334"/>
      <c r="H780" s="334"/>
      <c r="I780" s="334"/>
      <c r="J780" s="334"/>
      <c r="K780" s="334"/>
      <c r="L780" s="334"/>
      <c r="M780" s="198"/>
      <c r="N780" s="198"/>
      <c r="O780" s="198"/>
      <c r="P780" s="198"/>
      <c r="Q780" s="198"/>
      <c r="R780" s="198"/>
      <c r="S780" s="198"/>
      <c r="T780" s="198"/>
      <c r="U780" s="198"/>
      <c r="V780" s="198"/>
      <c r="W780" s="198"/>
      <c r="X780" s="198"/>
    </row>
    <row r="781" spans="1:24" s="247" customFormat="1" ht="10.5">
      <c r="A781" s="224"/>
      <c r="B781" s="224"/>
      <c r="C781" s="224"/>
      <c r="D781" s="334"/>
      <c r="E781" s="335"/>
      <c r="F781" s="334"/>
      <c r="G781" s="334"/>
      <c r="H781" s="334"/>
      <c r="I781" s="334"/>
      <c r="J781" s="334"/>
      <c r="K781" s="334"/>
      <c r="L781" s="334"/>
      <c r="M781" s="198"/>
      <c r="N781" s="198"/>
      <c r="O781" s="198"/>
      <c r="P781" s="198"/>
      <c r="Q781" s="198"/>
      <c r="R781" s="198"/>
      <c r="S781" s="198"/>
      <c r="T781" s="198"/>
      <c r="U781" s="198"/>
      <c r="V781" s="198"/>
      <c r="W781" s="198"/>
      <c r="X781" s="198"/>
    </row>
    <row r="782" spans="1:24" s="247" customFormat="1" ht="10.5">
      <c r="A782" s="224"/>
      <c r="B782" s="224"/>
      <c r="C782" s="224"/>
      <c r="D782" s="334"/>
      <c r="E782" s="335"/>
      <c r="F782" s="334"/>
      <c r="G782" s="334"/>
      <c r="H782" s="334"/>
      <c r="I782" s="334"/>
      <c r="J782" s="334"/>
      <c r="K782" s="334"/>
      <c r="L782" s="334"/>
      <c r="M782" s="198"/>
      <c r="N782" s="198"/>
      <c r="O782" s="198"/>
      <c r="P782" s="198"/>
      <c r="Q782" s="198"/>
      <c r="R782" s="198"/>
      <c r="S782" s="198"/>
      <c r="T782" s="198"/>
      <c r="U782" s="198"/>
      <c r="V782" s="198"/>
      <c r="W782" s="198"/>
      <c r="X782" s="198"/>
    </row>
    <row r="783" spans="1:24" s="247" customFormat="1" ht="10.5">
      <c r="A783" s="224"/>
      <c r="B783" s="224"/>
      <c r="C783" s="224"/>
      <c r="D783" s="334"/>
      <c r="E783" s="335"/>
      <c r="F783" s="334"/>
      <c r="G783" s="334"/>
      <c r="H783" s="334"/>
      <c r="I783" s="334"/>
      <c r="J783" s="334"/>
      <c r="K783" s="334"/>
      <c r="L783" s="334"/>
      <c r="M783" s="198"/>
      <c r="N783" s="198"/>
      <c r="O783" s="198"/>
      <c r="P783" s="198"/>
      <c r="Q783" s="198"/>
      <c r="R783" s="198"/>
      <c r="S783" s="198"/>
      <c r="T783" s="198"/>
      <c r="U783" s="198"/>
      <c r="V783" s="198"/>
      <c r="W783" s="198"/>
      <c r="X783" s="198"/>
    </row>
    <row r="784" spans="1:24" s="247" customFormat="1" ht="10.5">
      <c r="A784" s="224"/>
      <c r="B784" s="224"/>
      <c r="C784" s="224"/>
      <c r="D784" s="334"/>
      <c r="E784" s="335"/>
      <c r="F784" s="334"/>
      <c r="G784" s="334"/>
      <c r="H784" s="334"/>
      <c r="I784" s="334"/>
      <c r="J784" s="334"/>
      <c r="K784" s="334"/>
      <c r="L784" s="334"/>
      <c r="M784" s="198"/>
      <c r="N784" s="198"/>
      <c r="O784" s="198"/>
      <c r="P784" s="198"/>
      <c r="Q784" s="198"/>
      <c r="R784" s="198"/>
      <c r="S784" s="198"/>
      <c r="T784" s="198"/>
      <c r="U784" s="198"/>
      <c r="V784" s="198"/>
      <c r="W784" s="198"/>
      <c r="X784" s="198"/>
    </row>
    <row r="785" spans="1:24" s="247" customFormat="1" ht="10.5">
      <c r="A785" s="224"/>
      <c r="B785" s="224"/>
      <c r="C785" s="224"/>
      <c r="D785" s="334"/>
      <c r="E785" s="335"/>
      <c r="F785" s="334"/>
      <c r="G785" s="334"/>
      <c r="H785" s="334"/>
      <c r="I785" s="334"/>
      <c r="J785" s="334"/>
      <c r="K785" s="334"/>
      <c r="L785" s="334"/>
      <c r="M785" s="198"/>
      <c r="N785" s="198"/>
      <c r="O785" s="198"/>
      <c r="P785" s="198"/>
      <c r="Q785" s="198"/>
      <c r="R785" s="198"/>
      <c r="S785" s="198"/>
      <c r="T785" s="198"/>
      <c r="U785" s="198"/>
      <c r="V785" s="198"/>
      <c r="W785" s="198"/>
      <c r="X785" s="198"/>
    </row>
    <row r="786" spans="1:24" s="247" customFormat="1" ht="10.5">
      <c r="A786" s="224"/>
      <c r="B786" s="224"/>
      <c r="C786" s="224"/>
      <c r="D786" s="334"/>
      <c r="E786" s="335"/>
      <c r="F786" s="334"/>
      <c r="G786" s="334"/>
      <c r="H786" s="334"/>
      <c r="I786" s="334"/>
      <c r="J786" s="334"/>
      <c r="K786" s="334"/>
      <c r="L786" s="334"/>
      <c r="M786" s="198"/>
      <c r="N786" s="198"/>
      <c r="O786" s="198"/>
      <c r="P786" s="198"/>
      <c r="Q786" s="198"/>
      <c r="R786" s="198"/>
      <c r="S786" s="198"/>
      <c r="T786" s="198"/>
      <c r="U786" s="198"/>
      <c r="V786" s="198"/>
      <c r="W786" s="198"/>
      <c r="X786" s="198"/>
    </row>
    <row r="787" spans="1:24" s="247" customFormat="1" ht="10.5">
      <c r="A787" s="224"/>
      <c r="B787" s="224"/>
      <c r="C787" s="224"/>
      <c r="D787" s="334"/>
      <c r="E787" s="335"/>
      <c r="F787" s="334"/>
      <c r="G787" s="334"/>
      <c r="H787" s="334"/>
      <c r="I787" s="334"/>
      <c r="J787" s="334"/>
      <c r="K787" s="334"/>
      <c r="L787" s="334"/>
      <c r="M787" s="198"/>
      <c r="N787" s="198"/>
      <c r="O787" s="198"/>
      <c r="P787" s="198"/>
      <c r="Q787" s="198"/>
      <c r="R787" s="198"/>
      <c r="S787" s="198"/>
      <c r="T787" s="198"/>
      <c r="U787" s="198"/>
      <c r="V787" s="198"/>
      <c r="W787" s="198"/>
      <c r="X787" s="198"/>
    </row>
    <row r="788" spans="1:24" s="247" customFormat="1" ht="10.5">
      <c r="A788" s="224"/>
      <c r="B788" s="224"/>
      <c r="C788" s="224"/>
      <c r="D788" s="334"/>
      <c r="E788" s="335"/>
      <c r="F788" s="334"/>
      <c r="G788" s="334"/>
      <c r="H788" s="334"/>
      <c r="I788" s="334"/>
      <c r="J788" s="334"/>
      <c r="K788" s="334"/>
      <c r="L788" s="334"/>
      <c r="M788" s="198"/>
      <c r="N788" s="198"/>
      <c r="O788" s="198"/>
      <c r="P788" s="198"/>
      <c r="Q788" s="198"/>
      <c r="R788" s="198"/>
      <c r="S788" s="198"/>
      <c r="T788" s="198"/>
      <c r="U788" s="198"/>
      <c r="V788" s="198"/>
      <c r="W788" s="198"/>
      <c r="X788" s="198"/>
    </row>
    <row r="789" spans="1:24" s="247" customFormat="1" ht="10.5">
      <c r="A789" s="224"/>
      <c r="B789" s="224"/>
      <c r="C789" s="224"/>
      <c r="D789" s="334"/>
      <c r="E789" s="335"/>
      <c r="F789" s="334"/>
      <c r="G789" s="334"/>
      <c r="H789" s="334"/>
      <c r="I789" s="334"/>
      <c r="J789" s="334"/>
      <c r="K789" s="334"/>
      <c r="L789" s="334"/>
      <c r="M789" s="198"/>
      <c r="N789" s="198"/>
      <c r="O789" s="198"/>
      <c r="P789" s="198"/>
      <c r="Q789" s="198"/>
      <c r="R789" s="198"/>
      <c r="S789" s="198"/>
      <c r="T789" s="198"/>
      <c r="U789" s="198"/>
      <c r="V789" s="198"/>
      <c r="W789" s="198"/>
      <c r="X789" s="198"/>
    </row>
    <row r="790" spans="1:24" s="247" customFormat="1" ht="10.5">
      <c r="A790" s="224"/>
      <c r="B790" s="224"/>
      <c r="C790" s="224"/>
      <c r="D790" s="334"/>
      <c r="E790" s="335"/>
      <c r="F790" s="334"/>
      <c r="G790" s="334"/>
      <c r="H790" s="334"/>
      <c r="I790" s="334"/>
      <c r="J790" s="334"/>
      <c r="K790" s="334"/>
      <c r="L790" s="334"/>
      <c r="M790" s="198"/>
      <c r="N790" s="198"/>
      <c r="O790" s="198"/>
      <c r="P790" s="198"/>
      <c r="Q790" s="198"/>
      <c r="R790" s="198"/>
      <c r="S790" s="198"/>
      <c r="T790" s="198"/>
      <c r="U790" s="198"/>
      <c r="V790" s="198"/>
      <c r="W790" s="198"/>
      <c r="X790" s="198"/>
    </row>
    <row r="791" spans="1:24" s="247" customFormat="1" ht="10.5">
      <c r="A791" s="224"/>
      <c r="B791" s="224"/>
      <c r="C791" s="224"/>
      <c r="D791" s="334"/>
      <c r="E791" s="335"/>
      <c r="F791" s="334"/>
      <c r="G791" s="334"/>
      <c r="H791" s="334"/>
      <c r="I791" s="334"/>
      <c r="J791" s="334"/>
      <c r="K791" s="334"/>
      <c r="L791" s="334"/>
      <c r="M791" s="198"/>
      <c r="N791" s="198"/>
      <c r="O791" s="198"/>
      <c r="P791" s="198"/>
      <c r="Q791" s="198"/>
      <c r="R791" s="198"/>
      <c r="S791" s="198"/>
      <c r="T791" s="198"/>
      <c r="U791" s="198"/>
      <c r="V791" s="198"/>
      <c r="W791" s="198"/>
      <c r="X791" s="198"/>
    </row>
    <row r="792" spans="1:24" s="247" customFormat="1" ht="10.5">
      <c r="A792" s="224"/>
      <c r="B792" s="224"/>
      <c r="C792" s="224"/>
      <c r="D792" s="334"/>
      <c r="E792" s="335"/>
      <c r="F792" s="334"/>
      <c r="G792" s="334"/>
      <c r="H792" s="334"/>
      <c r="I792" s="334"/>
      <c r="J792" s="334"/>
      <c r="K792" s="334"/>
      <c r="L792" s="334"/>
      <c r="M792" s="198"/>
      <c r="N792" s="198"/>
      <c r="O792" s="198"/>
      <c r="P792" s="198"/>
      <c r="Q792" s="198"/>
      <c r="R792" s="198"/>
      <c r="S792" s="198"/>
      <c r="T792" s="198"/>
      <c r="U792" s="198"/>
      <c r="V792" s="198"/>
      <c r="W792" s="198"/>
      <c r="X792" s="198"/>
    </row>
    <row r="793" spans="1:24" s="247" customFormat="1" ht="10.5">
      <c r="A793" s="224"/>
      <c r="B793" s="224"/>
      <c r="C793" s="224"/>
      <c r="D793" s="334"/>
      <c r="E793" s="335"/>
      <c r="F793" s="334"/>
      <c r="G793" s="334"/>
      <c r="H793" s="334"/>
      <c r="I793" s="334"/>
      <c r="J793" s="334"/>
      <c r="K793" s="334"/>
      <c r="L793" s="334"/>
      <c r="M793" s="198"/>
      <c r="N793" s="198"/>
      <c r="O793" s="198"/>
      <c r="P793" s="198"/>
      <c r="Q793" s="198"/>
      <c r="R793" s="198"/>
      <c r="S793" s="198"/>
      <c r="T793" s="198"/>
      <c r="U793" s="198"/>
      <c r="V793" s="198"/>
      <c r="W793" s="198"/>
      <c r="X793" s="198"/>
    </row>
    <row r="794" spans="1:24" s="247" customFormat="1" ht="10.5">
      <c r="A794" s="224"/>
      <c r="B794" s="224"/>
      <c r="C794" s="224"/>
      <c r="D794" s="334"/>
      <c r="E794" s="335"/>
      <c r="F794" s="334"/>
      <c r="G794" s="334"/>
      <c r="H794" s="334"/>
      <c r="I794" s="334"/>
      <c r="J794" s="334"/>
      <c r="K794" s="334"/>
      <c r="L794" s="334"/>
      <c r="M794" s="198"/>
      <c r="N794" s="198"/>
      <c r="O794" s="198"/>
      <c r="P794" s="198"/>
      <c r="Q794" s="198"/>
      <c r="R794" s="198"/>
      <c r="S794" s="198"/>
      <c r="T794" s="198"/>
      <c r="U794" s="198"/>
      <c r="V794" s="198"/>
      <c r="W794" s="198"/>
      <c r="X794" s="198"/>
    </row>
    <row r="795" spans="1:24" s="247" customFormat="1" ht="10.5">
      <c r="A795" s="224"/>
      <c r="B795" s="224"/>
      <c r="C795" s="224"/>
      <c r="D795" s="334"/>
      <c r="E795" s="335"/>
      <c r="F795" s="334"/>
      <c r="G795" s="334"/>
      <c r="H795" s="334"/>
      <c r="I795" s="334"/>
      <c r="J795" s="334"/>
      <c r="K795" s="334"/>
      <c r="L795" s="334"/>
      <c r="M795" s="198"/>
      <c r="N795" s="198"/>
      <c r="O795" s="198"/>
      <c r="P795" s="198"/>
      <c r="Q795" s="198"/>
      <c r="R795" s="198"/>
      <c r="S795" s="198"/>
      <c r="T795" s="198"/>
      <c r="U795" s="198"/>
      <c r="V795" s="198"/>
      <c r="W795" s="198"/>
      <c r="X795" s="198"/>
    </row>
    <row r="796" spans="1:24" s="247" customFormat="1" ht="10.5">
      <c r="A796" s="224"/>
      <c r="B796" s="224"/>
      <c r="C796" s="224"/>
      <c r="D796" s="334"/>
      <c r="E796" s="335"/>
      <c r="F796" s="334"/>
      <c r="G796" s="334"/>
      <c r="H796" s="334"/>
      <c r="I796" s="334"/>
      <c r="J796" s="334"/>
      <c r="K796" s="334"/>
      <c r="L796" s="334"/>
      <c r="M796" s="198"/>
      <c r="N796" s="198"/>
      <c r="O796" s="198"/>
      <c r="P796" s="198"/>
      <c r="Q796" s="198"/>
      <c r="R796" s="198"/>
      <c r="S796" s="198"/>
      <c r="T796" s="198"/>
      <c r="U796" s="198"/>
      <c r="V796" s="198"/>
      <c r="W796" s="198"/>
      <c r="X796" s="198"/>
    </row>
    <row r="797" spans="1:24" s="247" customFormat="1" ht="10.5">
      <c r="A797" s="224"/>
      <c r="B797" s="224"/>
      <c r="C797" s="224"/>
      <c r="D797" s="334"/>
      <c r="E797" s="335"/>
      <c r="F797" s="334"/>
      <c r="G797" s="334"/>
      <c r="H797" s="334"/>
      <c r="I797" s="334"/>
      <c r="J797" s="334"/>
      <c r="K797" s="334"/>
      <c r="L797" s="334"/>
      <c r="M797" s="198"/>
      <c r="N797" s="198"/>
      <c r="O797" s="198"/>
      <c r="P797" s="198"/>
      <c r="Q797" s="198"/>
      <c r="R797" s="198"/>
      <c r="S797" s="198"/>
      <c r="T797" s="198"/>
      <c r="U797" s="198"/>
      <c r="V797" s="198"/>
      <c r="W797" s="198"/>
      <c r="X797" s="198"/>
    </row>
    <row r="798" spans="1:24" s="247" customFormat="1" ht="10.5">
      <c r="A798" s="224"/>
      <c r="B798" s="224"/>
      <c r="C798" s="224"/>
      <c r="D798" s="334"/>
      <c r="E798" s="335"/>
      <c r="F798" s="334"/>
      <c r="G798" s="334"/>
      <c r="H798" s="334"/>
      <c r="I798" s="334"/>
      <c r="J798" s="334"/>
      <c r="K798" s="334"/>
      <c r="L798" s="334"/>
      <c r="M798" s="198"/>
      <c r="N798" s="198"/>
      <c r="O798" s="198"/>
      <c r="P798" s="198"/>
      <c r="Q798" s="198"/>
      <c r="R798" s="198"/>
      <c r="S798" s="198"/>
      <c r="T798" s="198"/>
      <c r="U798" s="198"/>
      <c r="V798" s="198"/>
      <c r="W798" s="198"/>
      <c r="X798" s="198"/>
    </row>
    <row r="799" spans="1:24" s="247" customFormat="1" ht="10.5">
      <c r="A799" s="224"/>
      <c r="B799" s="224"/>
      <c r="C799" s="224"/>
      <c r="D799" s="334"/>
      <c r="E799" s="335"/>
      <c r="F799" s="334"/>
      <c r="G799" s="334"/>
      <c r="H799" s="334"/>
      <c r="I799" s="334"/>
      <c r="J799" s="334"/>
      <c r="K799" s="334"/>
      <c r="L799" s="334"/>
      <c r="M799" s="198"/>
      <c r="N799" s="198"/>
      <c r="O799" s="198"/>
      <c r="P799" s="198"/>
      <c r="Q799" s="198"/>
      <c r="R799" s="198"/>
      <c r="S799" s="198"/>
      <c r="T799" s="198"/>
      <c r="U799" s="198"/>
      <c r="V799" s="198"/>
      <c r="W799" s="198"/>
      <c r="X799" s="198"/>
    </row>
    <row r="800" spans="1:24" s="247" customFormat="1" ht="10.5">
      <c r="A800" s="224"/>
      <c r="B800" s="224"/>
      <c r="C800" s="224"/>
      <c r="D800" s="334"/>
      <c r="E800" s="335"/>
      <c r="F800" s="334"/>
      <c r="G800" s="334"/>
      <c r="H800" s="334"/>
      <c r="I800" s="334"/>
      <c r="J800" s="334"/>
      <c r="K800" s="334"/>
      <c r="L800" s="334"/>
      <c r="M800" s="198"/>
      <c r="N800" s="198"/>
      <c r="O800" s="198"/>
      <c r="P800" s="198"/>
      <c r="Q800" s="198"/>
      <c r="R800" s="198"/>
      <c r="S800" s="198"/>
      <c r="T800" s="198"/>
      <c r="U800" s="198"/>
      <c r="V800" s="198"/>
      <c r="W800" s="198"/>
      <c r="X800" s="198"/>
    </row>
    <row r="801" spans="1:24" s="247" customFormat="1" ht="10.5">
      <c r="A801" s="224"/>
      <c r="B801" s="224"/>
      <c r="C801" s="224"/>
      <c r="D801" s="334"/>
      <c r="E801" s="335"/>
      <c r="F801" s="334"/>
      <c r="G801" s="334"/>
      <c r="H801" s="334"/>
      <c r="I801" s="334"/>
      <c r="J801" s="334"/>
      <c r="K801" s="334"/>
      <c r="L801" s="334"/>
      <c r="M801" s="198"/>
      <c r="N801" s="198"/>
      <c r="O801" s="198"/>
      <c r="P801" s="198"/>
      <c r="Q801" s="198"/>
      <c r="R801" s="198"/>
      <c r="S801" s="198"/>
      <c r="T801" s="198"/>
      <c r="U801" s="198"/>
      <c r="V801" s="198"/>
      <c r="W801" s="198"/>
      <c r="X801" s="198"/>
    </row>
    <row r="802" spans="1:24" s="247" customFormat="1" ht="10.5">
      <c r="A802" s="224"/>
      <c r="B802" s="224"/>
      <c r="C802" s="224"/>
      <c r="D802" s="334"/>
      <c r="E802" s="335"/>
      <c r="F802" s="334"/>
      <c r="G802" s="334"/>
      <c r="H802" s="334"/>
      <c r="I802" s="334"/>
      <c r="J802" s="334"/>
      <c r="K802" s="334"/>
      <c r="L802" s="334"/>
      <c r="M802" s="198"/>
      <c r="N802" s="198"/>
      <c r="O802" s="198"/>
      <c r="P802" s="198"/>
      <c r="Q802" s="198"/>
      <c r="R802" s="198"/>
      <c r="S802" s="198"/>
      <c r="T802" s="198"/>
      <c r="U802" s="198"/>
      <c r="V802" s="198"/>
      <c r="W802" s="198"/>
      <c r="X802" s="198"/>
    </row>
    <row r="803" spans="1:24" s="247" customFormat="1" ht="10.5">
      <c r="A803" s="224"/>
      <c r="B803" s="224"/>
      <c r="C803" s="224"/>
      <c r="D803" s="334"/>
      <c r="E803" s="335"/>
      <c r="F803" s="334"/>
      <c r="G803" s="334"/>
      <c r="H803" s="334"/>
      <c r="I803" s="334"/>
      <c r="J803" s="334"/>
      <c r="K803" s="334"/>
      <c r="L803" s="334"/>
      <c r="M803" s="198"/>
      <c r="N803" s="198"/>
      <c r="O803" s="198"/>
      <c r="P803" s="198"/>
      <c r="Q803" s="198"/>
      <c r="R803" s="198"/>
      <c r="S803" s="198"/>
      <c r="T803" s="198"/>
      <c r="U803" s="198"/>
      <c r="V803" s="198"/>
      <c r="W803" s="198"/>
      <c r="X803" s="198"/>
    </row>
    <row r="804" spans="1:24" s="247" customFormat="1" ht="10.5">
      <c r="A804" s="224"/>
      <c r="B804" s="224"/>
      <c r="C804" s="224"/>
      <c r="D804" s="334"/>
      <c r="E804" s="335"/>
      <c r="F804" s="334"/>
      <c r="G804" s="334"/>
      <c r="H804" s="334"/>
      <c r="I804" s="334"/>
      <c r="J804" s="334"/>
      <c r="K804" s="334"/>
      <c r="L804" s="334"/>
      <c r="M804" s="198"/>
      <c r="N804" s="198"/>
      <c r="O804" s="198"/>
      <c r="P804" s="198"/>
      <c r="Q804" s="198"/>
      <c r="R804" s="198"/>
      <c r="S804" s="198"/>
      <c r="T804" s="198"/>
      <c r="U804" s="198"/>
      <c r="V804" s="198"/>
      <c r="W804" s="198"/>
      <c r="X804" s="198"/>
    </row>
    <row r="805" spans="1:24" s="247" customFormat="1" ht="10.5">
      <c r="A805" s="224"/>
      <c r="B805" s="224"/>
      <c r="C805" s="224"/>
      <c r="D805" s="334"/>
      <c r="E805" s="335"/>
      <c r="F805" s="334"/>
      <c r="G805" s="334"/>
      <c r="H805" s="334"/>
      <c r="I805" s="334"/>
      <c r="J805" s="334"/>
      <c r="K805" s="334"/>
      <c r="L805" s="334"/>
      <c r="M805" s="198"/>
      <c r="N805" s="198"/>
      <c r="O805" s="198"/>
      <c r="P805" s="198"/>
      <c r="Q805" s="198"/>
      <c r="R805" s="198"/>
      <c r="S805" s="198"/>
      <c r="T805" s="198"/>
      <c r="U805" s="198"/>
      <c r="V805" s="198"/>
      <c r="W805" s="198"/>
      <c r="X805" s="198"/>
    </row>
    <row r="806" spans="1:24" s="247" customFormat="1" ht="10.5">
      <c r="A806" s="224"/>
      <c r="B806" s="224"/>
      <c r="C806" s="224"/>
      <c r="D806" s="334"/>
      <c r="E806" s="335"/>
      <c r="F806" s="334"/>
      <c r="G806" s="334"/>
      <c r="H806" s="334"/>
      <c r="I806" s="334"/>
      <c r="J806" s="334"/>
      <c r="K806" s="334"/>
      <c r="L806" s="334"/>
      <c r="M806" s="198"/>
      <c r="N806" s="198"/>
      <c r="O806" s="198"/>
      <c r="P806" s="198"/>
      <c r="Q806" s="198"/>
      <c r="R806" s="198"/>
      <c r="S806" s="198"/>
      <c r="T806" s="198"/>
      <c r="U806" s="198"/>
      <c r="V806" s="198"/>
      <c r="W806" s="198"/>
      <c r="X806" s="198"/>
    </row>
    <row r="807" spans="1:24" s="247" customFormat="1" ht="10.5">
      <c r="A807" s="224"/>
      <c r="B807" s="224"/>
      <c r="C807" s="224"/>
      <c r="D807" s="334"/>
      <c r="E807" s="335"/>
      <c r="F807" s="334"/>
      <c r="G807" s="334"/>
      <c r="H807" s="334"/>
      <c r="I807" s="334"/>
      <c r="J807" s="334"/>
      <c r="K807" s="334"/>
      <c r="L807" s="334"/>
      <c r="M807" s="198"/>
      <c r="N807" s="198"/>
      <c r="O807" s="198"/>
      <c r="P807" s="198"/>
      <c r="Q807" s="198"/>
      <c r="R807" s="198"/>
      <c r="S807" s="198"/>
      <c r="T807" s="198"/>
      <c r="U807" s="198"/>
      <c r="V807" s="198"/>
      <c r="W807" s="198"/>
      <c r="X807" s="198"/>
    </row>
    <row r="808" spans="1:24" s="247" customFormat="1" ht="10.5">
      <c r="A808" s="224"/>
      <c r="B808" s="224"/>
      <c r="C808" s="224"/>
      <c r="D808" s="334"/>
      <c r="E808" s="335"/>
      <c r="F808" s="334"/>
      <c r="G808" s="334"/>
      <c r="H808" s="334"/>
      <c r="I808" s="334"/>
      <c r="J808" s="334"/>
      <c r="K808" s="334"/>
      <c r="L808" s="334"/>
      <c r="M808" s="198"/>
      <c r="N808" s="198"/>
      <c r="O808" s="198"/>
      <c r="P808" s="198"/>
      <c r="Q808" s="198"/>
      <c r="R808" s="198"/>
      <c r="S808" s="198"/>
      <c r="T808" s="198"/>
      <c r="U808" s="198"/>
      <c r="V808" s="198"/>
      <c r="W808" s="198"/>
      <c r="X808" s="198"/>
    </row>
    <row r="809" spans="1:24" s="247" customFormat="1" ht="10.5">
      <c r="A809" s="224"/>
      <c r="B809" s="224"/>
      <c r="C809" s="224"/>
      <c r="D809" s="334"/>
      <c r="E809" s="335"/>
      <c r="F809" s="334"/>
      <c r="G809" s="334"/>
      <c r="H809" s="334"/>
      <c r="I809" s="334"/>
      <c r="J809" s="334"/>
      <c r="K809" s="334"/>
      <c r="L809" s="334"/>
      <c r="M809" s="198"/>
      <c r="N809" s="198"/>
      <c r="O809" s="198"/>
      <c r="P809" s="198"/>
      <c r="Q809" s="198"/>
      <c r="R809" s="198"/>
      <c r="S809" s="198"/>
      <c r="T809" s="198"/>
      <c r="U809" s="198"/>
      <c r="V809" s="198"/>
      <c r="W809" s="198"/>
      <c r="X809" s="198"/>
    </row>
    <row r="810" spans="1:24" s="247" customFormat="1" ht="10.5">
      <c r="A810" s="224"/>
      <c r="B810" s="224"/>
      <c r="C810" s="224"/>
      <c r="D810" s="334"/>
      <c r="E810" s="335"/>
      <c r="F810" s="334"/>
      <c r="G810" s="334"/>
      <c r="H810" s="334"/>
      <c r="I810" s="334"/>
      <c r="J810" s="334"/>
      <c r="K810" s="334"/>
      <c r="L810" s="334"/>
      <c r="M810" s="198"/>
      <c r="N810" s="198"/>
      <c r="O810" s="198"/>
      <c r="P810" s="198"/>
      <c r="Q810" s="198"/>
      <c r="R810" s="198"/>
      <c r="S810" s="198"/>
      <c r="T810" s="198"/>
      <c r="U810" s="198"/>
      <c r="V810" s="198"/>
      <c r="W810" s="198"/>
      <c r="X810" s="198"/>
    </row>
    <row r="811" spans="1:24" s="247" customFormat="1" ht="10.5">
      <c r="A811" s="224"/>
      <c r="B811" s="224"/>
      <c r="C811" s="224"/>
      <c r="D811" s="334"/>
      <c r="E811" s="335"/>
      <c r="F811" s="334"/>
      <c r="G811" s="334"/>
      <c r="H811" s="334"/>
      <c r="I811" s="334"/>
      <c r="J811" s="334"/>
      <c r="K811" s="334"/>
      <c r="L811" s="334"/>
      <c r="M811" s="198"/>
      <c r="N811" s="198"/>
      <c r="O811" s="198"/>
      <c r="P811" s="198"/>
      <c r="Q811" s="198"/>
      <c r="R811" s="198"/>
      <c r="S811" s="198"/>
      <c r="T811" s="198"/>
      <c r="U811" s="198"/>
      <c r="V811" s="198"/>
      <c r="W811" s="198"/>
      <c r="X811" s="198"/>
    </row>
    <row r="812" spans="1:24" s="247" customFormat="1" ht="10.5">
      <c r="A812" s="224"/>
      <c r="B812" s="224"/>
      <c r="C812" s="224"/>
      <c r="D812" s="334"/>
      <c r="E812" s="335"/>
      <c r="F812" s="334"/>
      <c r="G812" s="334"/>
      <c r="H812" s="334"/>
      <c r="I812" s="334"/>
      <c r="J812" s="334"/>
      <c r="K812" s="334"/>
      <c r="L812" s="334"/>
      <c r="M812" s="198"/>
      <c r="N812" s="198"/>
      <c r="O812" s="198"/>
      <c r="P812" s="198"/>
      <c r="Q812" s="198"/>
      <c r="R812" s="198"/>
      <c r="S812" s="198"/>
      <c r="T812" s="198"/>
      <c r="U812" s="198"/>
      <c r="V812" s="198"/>
      <c r="W812" s="198"/>
      <c r="X812" s="198"/>
    </row>
    <row r="813" spans="1:24" s="247" customFormat="1" ht="10.5">
      <c r="A813" s="224"/>
      <c r="B813" s="224"/>
      <c r="C813" s="224"/>
      <c r="D813" s="334"/>
      <c r="E813" s="335"/>
      <c r="F813" s="334"/>
      <c r="G813" s="334"/>
      <c r="H813" s="334"/>
      <c r="I813" s="334"/>
      <c r="J813" s="334"/>
      <c r="K813" s="334"/>
      <c r="L813" s="334"/>
      <c r="M813" s="198"/>
      <c r="N813" s="198"/>
      <c r="O813" s="198"/>
      <c r="P813" s="198"/>
      <c r="Q813" s="198"/>
      <c r="R813" s="198"/>
      <c r="S813" s="198"/>
      <c r="T813" s="198"/>
      <c r="U813" s="198"/>
      <c r="V813" s="198"/>
      <c r="W813" s="198"/>
      <c r="X813" s="198"/>
    </row>
    <row r="814" spans="1:24" s="247" customFormat="1" ht="10.5">
      <c r="A814" s="224"/>
      <c r="B814" s="224"/>
      <c r="C814" s="224"/>
      <c r="D814" s="334"/>
      <c r="E814" s="335"/>
      <c r="F814" s="334"/>
      <c r="G814" s="334"/>
      <c r="H814" s="334"/>
      <c r="I814" s="334"/>
      <c r="J814" s="334"/>
      <c r="K814" s="334"/>
      <c r="L814" s="334"/>
      <c r="M814" s="198"/>
      <c r="N814" s="198"/>
      <c r="O814" s="198"/>
      <c r="P814" s="198"/>
      <c r="Q814" s="198"/>
      <c r="R814" s="198"/>
      <c r="S814" s="198"/>
      <c r="T814" s="198"/>
      <c r="U814" s="198"/>
      <c r="V814" s="198"/>
      <c r="W814" s="198"/>
      <c r="X814" s="198"/>
    </row>
    <row r="815" spans="1:24" s="247" customFormat="1" ht="10.5">
      <c r="A815" s="224"/>
      <c r="B815" s="224"/>
      <c r="C815" s="224"/>
      <c r="D815" s="334"/>
      <c r="E815" s="335"/>
      <c r="F815" s="334"/>
      <c r="G815" s="334"/>
      <c r="H815" s="334"/>
      <c r="I815" s="334"/>
      <c r="J815" s="334"/>
      <c r="K815" s="334"/>
      <c r="L815" s="334"/>
      <c r="M815" s="198"/>
      <c r="N815" s="198"/>
      <c r="O815" s="198"/>
      <c r="P815" s="198"/>
      <c r="Q815" s="198"/>
      <c r="R815" s="198"/>
      <c r="S815" s="198"/>
      <c r="T815" s="198"/>
      <c r="U815" s="198"/>
      <c r="V815" s="198"/>
      <c r="W815" s="198"/>
      <c r="X815" s="198"/>
    </row>
  </sheetData>
  <sheetProtection/>
  <mergeCells count="27">
    <mergeCell ref="V6:X6"/>
    <mergeCell ref="G6:I6"/>
    <mergeCell ref="J6:L6"/>
    <mergeCell ref="G7:G8"/>
    <mergeCell ref="H7:I7"/>
    <mergeCell ref="J7:J8"/>
    <mergeCell ref="K7:L7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W2:Y2"/>
    <mergeCell ref="V7:V8"/>
    <mergeCell ref="Q7:R7"/>
    <mergeCell ref="M7:M8"/>
    <mergeCell ref="N7:O7"/>
    <mergeCell ref="S7:S8"/>
    <mergeCell ref="T7:U7"/>
    <mergeCell ref="Y7:Y8"/>
    <mergeCell ref="M6:O6"/>
    <mergeCell ref="S6:U6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Gohar Tadevosyan</cp:lastModifiedBy>
  <cp:lastPrinted>2022-09-12T11:09:49Z</cp:lastPrinted>
  <dcterms:created xsi:type="dcterms:W3CDTF">2022-06-16T10:33:45Z</dcterms:created>
  <dcterms:modified xsi:type="dcterms:W3CDTF">2022-09-12T11:10:01Z</dcterms:modified>
  <cp:category/>
  <cp:version/>
  <cp:contentType/>
  <cp:contentStatus/>
</cp:coreProperties>
</file>