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<sst xmlns="http://schemas.openxmlformats.org/spreadsheetml/2006/main" count="166" uniqueCount="105">
  <si>
    <t>Գույքային համար</t>
  </si>
  <si>
    <t>Անվանում</t>
  </si>
  <si>
    <t>Համախառն հաշվեկշռային արժեք</t>
  </si>
  <si>
    <t>Կուտակված մաշվածություն</t>
  </si>
  <si>
    <t>Հաշվեկշռային արժեք</t>
  </si>
  <si>
    <t>Վիճակ</t>
  </si>
  <si>
    <t>արևային ֆոտովոլտային կայաններ</t>
  </si>
  <si>
    <t>Շահագործվող</t>
  </si>
  <si>
    <t>00001</t>
  </si>
  <si>
    <t>արտաքի ջրամատ. և ոռոգման ցանց 1.8 գծմ</t>
  </si>
  <si>
    <t>ներքին ջրամատակարարման ցանց 2.5 կմ</t>
  </si>
  <si>
    <t>ջրագիծ</t>
  </si>
  <si>
    <t>00002</t>
  </si>
  <si>
    <t>00003</t>
  </si>
  <si>
    <t>00004</t>
  </si>
  <si>
    <t>արտաքին լուսավորվածության համակարգ</t>
  </si>
  <si>
    <t>00005</t>
  </si>
  <si>
    <t>պլ. լուսատուներ լամպերով</t>
  </si>
  <si>
    <t>պլ. լուսատուներ լամպերով  250 W</t>
  </si>
  <si>
    <t>ալյումինե  լուսատուներ</t>
  </si>
  <si>
    <t>ալըւմինե լուսատուներ</t>
  </si>
  <si>
    <t>լուսավորության ղեկավարման արկղ</t>
  </si>
  <si>
    <t>մետաղական  լուսավորության հենասյուներ</t>
  </si>
  <si>
    <t>լուսարձակ 25*38*10սմ 150W220V</t>
  </si>
  <si>
    <t>լուսարձակ 25*25*19սմ 70W220V</t>
  </si>
  <si>
    <t>լուսատու Q18*20 75W220V</t>
  </si>
  <si>
    <t>լուսարձակ 44*46*15սմ 400W220V</t>
  </si>
  <si>
    <t>մալուխ</t>
  </si>
  <si>
    <t>լուսարձակ33*20*19սմ 250WE27</t>
  </si>
  <si>
    <t>լուսարձակ 25*38*10սմ</t>
  </si>
  <si>
    <t>00006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</si>
  <si>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</si>
  <si>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</si>
  <si>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</si>
  <si>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</si>
  <si>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</si>
  <si>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</si>
  <si>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</si>
  <si>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</si>
  <si>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</si>
  <si>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</si>
  <si>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</si>
  <si>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</si>
  <si>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</si>
  <si>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</si>
  <si>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</si>
  <si>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</si>
  <si>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</si>
  <si>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</si>
  <si>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</si>
  <si>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</si>
  <si>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</si>
  <si>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</si>
  <si>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</si>
  <si>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</si>
  <si>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</si>
  <si>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</si>
  <si>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</si>
  <si>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</si>
  <si>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</si>
  <si>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</si>
  <si>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</si>
  <si>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</si>
  <si>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զբոսայգու նստարաններ</t>
  </si>
  <si>
    <t>եռաֆազ հաշվիչ</t>
  </si>
  <si>
    <t>մեկ տեղանոց արկղ եռեֆազ հաշվիչի համար</t>
  </si>
  <si>
    <t>դիոդների համար սպիտակ ցանց-վարագույր</t>
  </si>
  <si>
    <t>մոտոբլոկ խոտհնձիչ  BCS   powersafe SN A00100743</t>
  </si>
  <si>
    <t>առու հանոց կցորդ BCS AA00587764</t>
  </si>
  <si>
    <t>առու հանոց կցորդ BCS AA00470451</t>
  </si>
  <si>
    <t>ԳութանBCS 180 աստիճան պտտվող AA00542258</t>
  </si>
  <si>
    <t>Գութան BCS 180 աստիճան պտտվող AA00542269</t>
  </si>
  <si>
    <t>հողաֆրեզBCS AA543659</t>
  </si>
  <si>
    <t>հողաֆրեզBCS AA00478316</t>
  </si>
  <si>
    <t>պողպատե հենարանի գիլզա</t>
  </si>
  <si>
    <t>արտաքին կոյուղի 2 կմ</t>
  </si>
  <si>
    <t>ներքին կոյուղի 2.6 կմ</t>
  </si>
  <si>
    <t>էներգոցանց 1.6 կմ</t>
  </si>
  <si>
    <t>Ջերմուկ քաղաքի արտաքին լուսավորվածության համակարգ</t>
  </si>
  <si>
    <t>եկեղեցու տարածքի լուսավորվածություն</t>
  </si>
  <si>
    <t>քաղաքային զբոսայգի 15 հա և հանգստի գոտիներ</t>
  </si>
  <si>
    <t>բազմաբնակարանային ֆոնդ՝ 48 շենք</t>
  </si>
  <si>
    <t>քանակ</t>
  </si>
  <si>
    <t>միավորի արժեք</t>
  </si>
  <si>
    <t>1</t>
  </si>
  <si>
    <t>48</t>
  </si>
  <si>
    <t>15</t>
  </si>
  <si>
    <t>110</t>
  </si>
  <si>
    <t>170</t>
  </si>
  <si>
    <t>11</t>
  </si>
  <si>
    <t>88</t>
  </si>
  <si>
    <t>3</t>
  </si>
  <si>
    <t>2</t>
  </si>
  <si>
    <t>100</t>
  </si>
  <si>
    <t>36</t>
  </si>
  <si>
    <t>8</t>
  </si>
  <si>
    <t>18</t>
  </si>
  <si>
    <t>4</t>
  </si>
  <si>
    <t>10</t>
  </si>
  <si>
    <t>ԸՆԴԱՄԵՆԸ</t>
  </si>
  <si>
    <t xml:space="preserve">Ջերմուկ համայնքի ղեկավարի </t>
  </si>
  <si>
    <t>2022 թ. մայիսի 16--ի N 112-Ա որոշման</t>
  </si>
  <si>
    <t xml:space="preserve">               Հավելված </t>
  </si>
  <si>
    <t>Ջերմուկի համայնքապետարանի աշխատակազմի ֆինանսատնտեսագիտական, եկամուտների                                                                                       հաշվառման և հավաքագրման բաժնի պետի ժ/պ                               Ա. Ղազարյան</t>
  </si>
  <si>
    <t xml:space="preserve">           «ՀԱՄԱՅՆՔԱՅԻՆ ՏՆՏԵՍՈՒԹՅՈՒՆ» ՀՈԱԿ–ԻՆ ՀԱՆՁՆՎՈՂ  ՀԻՄՆԱԿԱՆ ՄԻՋՈՑՆԵՐ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</si>
</sst>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,###,###,###,##0.00"/>
    <numFmt numFmtId="177" formatCode="#,###,###,###,##0.0"/>
    <numFmt numFmtId="178" formatCode="_(* #,##0.0_);_(* \(#,##0.0\);_(* &quot;-&quot;??_);_(@_)"/>
    <numFmt numFmtId="179" formatCode="0.0"/>
  </numFmts>
  <fonts count="28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2"/>
      <color indexed="63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GHEA Grapalat"/>
      <family val="3"/>
    </font>
    <font>
      <sz val="9"/>
      <color indexed="63"/>
      <name val="GHEA Grapalat"/>
      <family val="3"/>
    </font>
    <font>
      <sz val="9"/>
      <color indexed="8"/>
      <name val="GHEA Grapalat"/>
      <family val="3"/>
    </font>
    <font>
      <b/>
      <sz val="11"/>
      <color indexed="63"/>
      <name val="GHEA Grapalat"/>
      <family val="3"/>
    </font>
    <font>
      <sz val="11"/>
      <color indexed="63"/>
      <name val="GHEA Grapalat"/>
      <family val="3"/>
    </font>
    <font>
      <b/>
      <i/>
      <sz val="11"/>
      <color indexed="63"/>
      <name val="GHEA Grapalat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0">
      <alignment/>
      <protection/>
    </xf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1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18" borderId="10" xfId="0" applyNumberFormat="1" applyFont="1" applyFill="1" applyBorder="1" applyAlignment="1" applyProtection="1">
      <alignment horizontal="center" vertical="center" textRotation="90" wrapText="1" shrinkToFit="1" readingOrder="1"/>
      <protection/>
    </xf>
    <xf numFmtId="0" fontId="22" fillId="18" borderId="10" xfId="0" applyNumberFormat="1" applyFont="1" applyFill="1" applyBorder="1" applyAlignment="1" applyProtection="1">
      <alignment horizontal="center" vertical="top" wrapText="1" shrinkToFit="1" readingOrder="1"/>
      <protection/>
    </xf>
    <xf numFmtId="49" fontId="23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23" fillId="0" borderId="10" xfId="0" applyNumberFormat="1" applyFont="1" applyBorder="1" applyAlignment="1" applyProtection="1">
      <alignment horizontal="center" vertical="top" wrapText="1" shrinkToFit="1" readingOrder="1"/>
      <protection/>
    </xf>
    <xf numFmtId="177" fontId="23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24" fillId="0" borderId="10" xfId="33" applyNumberFormat="1" applyFont="1" applyBorder="1" applyAlignment="1">
      <alignment horizontal="left" vertical="top" wrapText="1" shrinkToFit="1" readingOrder="1"/>
      <protection/>
    </xf>
    <xf numFmtId="49" fontId="24" fillId="0" borderId="10" xfId="33" applyNumberFormat="1" applyFont="1" applyBorder="1" applyAlignment="1">
      <alignment horizontal="center" vertical="top" wrapText="1" shrinkToFit="1" readingOrder="1"/>
      <protection/>
    </xf>
    <xf numFmtId="176" fontId="24" fillId="0" borderId="10" xfId="33" applyNumberFormat="1" applyFont="1" applyBorder="1" applyAlignment="1">
      <alignment horizontal="right" vertical="top" wrapText="1" shrinkToFit="1" readingOrder="1"/>
      <protection/>
    </xf>
    <xf numFmtId="176" fontId="23" fillId="0" borderId="10" xfId="0" applyNumberFormat="1" applyFont="1" applyBorder="1" applyAlignment="1" applyProtection="1">
      <alignment horizontal="right" vertical="top" wrapText="1" shrinkToFit="1" readingOrder="1"/>
      <protection/>
    </xf>
    <xf numFmtId="178" fontId="23" fillId="0" borderId="10" xfId="59" applyNumberFormat="1" applyFont="1" applyBorder="1" applyAlignment="1" applyProtection="1">
      <alignment horizontal="center" vertical="top" wrapText="1" shrinkToFit="1" readingOrder="1"/>
      <protection/>
    </xf>
    <xf numFmtId="178" fontId="24" fillId="0" borderId="10" xfId="59" applyNumberFormat="1" applyFont="1" applyBorder="1" applyAlignment="1">
      <alignment horizontal="center" vertical="top" wrapText="1" shrinkToFit="1" readingOrder="1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4" fillId="0" borderId="0" xfId="0" applyNumberFormat="1" applyFont="1" applyAlignment="1" applyProtection="1">
      <alignment vertical="top" wrapText="1" shrinkToFit="1" readingOrder="1"/>
      <protection/>
    </xf>
    <xf numFmtId="0" fontId="4" fillId="0" borderId="11" xfId="0" applyNumberFormat="1" applyFont="1" applyBorder="1" applyAlignment="1" applyProtection="1">
      <alignment vertical="top" wrapText="1" shrinkToFit="1" readingOrder="1"/>
      <protection/>
    </xf>
    <xf numFmtId="177" fontId="25" fillId="9" borderId="12" xfId="0" applyNumberFormat="1" applyFont="1" applyFill="1" applyBorder="1" applyAlignment="1">
      <alignment/>
    </xf>
    <xf numFmtId="0" fontId="25" fillId="9" borderId="12" xfId="0" applyFont="1" applyFill="1" applyBorder="1" applyAlignment="1">
      <alignment/>
    </xf>
    <xf numFmtId="0" fontId="25" fillId="4" borderId="0" xfId="0" applyFont="1" applyFill="1" applyBorder="1" applyAlignment="1">
      <alignment horizontal="center"/>
    </xf>
    <xf numFmtId="177" fontId="25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25" fillId="9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4" fillId="0" borderId="0" xfId="0" applyNumberFormat="1" applyFont="1" applyAlignment="1" applyProtection="1">
      <alignment horizontal="left" vertical="top" wrapText="1" shrinkToFit="1" readingOrder="1"/>
      <protection/>
    </xf>
    <xf numFmtId="0" fontId="4" fillId="0" borderId="11" xfId="0" applyNumberFormat="1" applyFont="1" applyBorder="1" applyAlignment="1" applyProtection="1">
      <alignment horizontal="left" vertical="top" wrapText="1" shrinkToFi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72"/>
  <sheetViews>
    <sheetView showGridLines="0"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6.140625" style="0" customWidth="1"/>
    <col min="2" max="2" width="31.8515625" style="0" customWidth="1"/>
    <col min="3" max="3" width="9.421875" style="0" customWidth="1"/>
    <col min="4" max="4" width="15.28125" style="0" customWidth="1"/>
    <col min="5" max="5" width="17.8515625" style="0" customWidth="1"/>
    <col min="6" max="6" width="16.140625" style="0" customWidth="1"/>
    <col min="7" max="7" width="16.00390625" style="0" customWidth="1"/>
    <col min="8" max="8" width="14.28125" style="0" customWidth="1"/>
    <col min="9" max="9" width="10.00390625" style="0" customWidth="1"/>
    <col min="10" max="10" width="10.7109375" style="0" customWidth="1"/>
    <col min="11" max="11" width="17.00390625" style="0" customWidth="1"/>
    <col min="12" max="13" width="10.00390625" style="0" customWidth="1"/>
    <col min="14" max="14" width="12.57421875" style="0" customWidth="1"/>
    <col min="15" max="15" width="18.28125" style="0" customWidth="1"/>
  </cols>
  <sheetData>
    <row r="1" spans="6:8" ht="15">
      <c r="F1" s="25" t="s">
        <v>102</v>
      </c>
      <c r="G1" s="25"/>
      <c r="H1" s="25"/>
    </row>
    <row r="2" spans="6:8" ht="15">
      <c r="F2" s="25" t="s">
        <v>100</v>
      </c>
      <c r="G2" s="25"/>
      <c r="H2" s="25"/>
    </row>
    <row r="3" spans="6:8" ht="14.25" customHeight="1">
      <c r="F3" s="25" t="s">
        <v>101</v>
      </c>
      <c r="G3" s="25"/>
      <c r="H3" s="25"/>
    </row>
    <row r="4" spans="6:8" ht="14.25" customHeight="1">
      <c r="F4" s="26"/>
      <c r="G4" s="26"/>
      <c r="H4" s="26"/>
    </row>
    <row r="5" spans="1:15" ht="18" customHeight="1">
      <c r="A5" s="29" t="s">
        <v>104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17"/>
      <c r="M5" s="17"/>
      <c r="N5" s="17"/>
      <c r="O5" s="17"/>
    </row>
    <row r="6" spans="1:15" ht="11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8"/>
      <c r="M6" s="18"/>
      <c r="N6" s="18"/>
      <c r="O6" s="18"/>
    </row>
    <row r="7" spans="1:8" ht="72.75" customHeight="1">
      <c r="A7" s="1" t="s">
        <v>0</v>
      </c>
      <c r="B7" s="2" t="s">
        <v>1</v>
      </c>
      <c r="C7" s="2" t="s">
        <v>82</v>
      </c>
      <c r="D7" s="2" t="s">
        <v>83</v>
      </c>
      <c r="E7" s="2" t="s">
        <v>2</v>
      </c>
      <c r="F7" s="2" t="s">
        <v>3</v>
      </c>
      <c r="G7" s="2" t="s">
        <v>4</v>
      </c>
      <c r="H7" s="2" t="s">
        <v>5</v>
      </c>
    </row>
    <row r="8" spans="1:8" ht="18" customHeight="1">
      <c r="A8" s="3" t="s">
        <v>8</v>
      </c>
      <c r="B8" s="3" t="s">
        <v>6</v>
      </c>
      <c r="C8" s="4" t="s">
        <v>84</v>
      </c>
      <c r="D8" s="5">
        <v>82062000</v>
      </c>
      <c r="E8" s="5">
        <v>82062000</v>
      </c>
      <c r="F8" s="5">
        <v>2263691.04</v>
      </c>
      <c r="G8" s="5">
        <v>79798308.96</v>
      </c>
      <c r="H8" s="3" t="s">
        <v>7</v>
      </c>
    </row>
    <row r="9" spans="1:8" ht="30" customHeight="1">
      <c r="A9" s="3" t="s">
        <v>12</v>
      </c>
      <c r="B9" s="6" t="s">
        <v>9</v>
      </c>
      <c r="C9" s="7" t="s">
        <v>84</v>
      </c>
      <c r="D9" s="8">
        <v>400000</v>
      </c>
      <c r="E9" s="8">
        <v>400000</v>
      </c>
      <c r="F9" s="8">
        <v>50718.83</v>
      </c>
      <c r="G9" s="8">
        <v>349281.17</v>
      </c>
      <c r="H9" s="3" t="s">
        <v>7</v>
      </c>
    </row>
    <row r="10" spans="1:8" ht="30" customHeight="1">
      <c r="A10" s="3" t="s">
        <v>13</v>
      </c>
      <c r="B10" s="6" t="s">
        <v>10</v>
      </c>
      <c r="C10" s="7" t="s">
        <v>84</v>
      </c>
      <c r="D10" s="8">
        <v>800000</v>
      </c>
      <c r="E10" s="8">
        <v>800000</v>
      </c>
      <c r="F10" s="8">
        <v>101437.68</v>
      </c>
      <c r="G10" s="8">
        <v>698562.32</v>
      </c>
      <c r="H10" s="3" t="s">
        <v>7</v>
      </c>
    </row>
    <row r="11" spans="1:8" ht="18" customHeight="1">
      <c r="A11" s="3" t="s">
        <v>14</v>
      </c>
      <c r="B11" s="6" t="s">
        <v>11</v>
      </c>
      <c r="C11" s="7" t="s">
        <v>84</v>
      </c>
      <c r="D11" s="8">
        <v>423000000</v>
      </c>
      <c r="E11" s="8">
        <v>423000000</v>
      </c>
      <c r="F11" s="8">
        <v>53635170.25</v>
      </c>
      <c r="G11" s="8">
        <v>369364829.75</v>
      </c>
      <c r="H11" s="3" t="s">
        <v>7</v>
      </c>
    </row>
    <row r="12" spans="1:8" ht="28.5" customHeight="1">
      <c r="A12" s="3" t="s">
        <v>16</v>
      </c>
      <c r="B12" s="6" t="s">
        <v>15</v>
      </c>
      <c r="C12" s="7" t="s">
        <v>84</v>
      </c>
      <c r="D12" s="8">
        <v>25000000</v>
      </c>
      <c r="E12" s="8">
        <v>25000000</v>
      </c>
      <c r="F12" s="8">
        <v>3169927.33</v>
      </c>
      <c r="G12" s="8">
        <v>21830072.67</v>
      </c>
      <c r="H12" s="3" t="s">
        <v>7</v>
      </c>
    </row>
    <row r="13" spans="1:8" ht="13.5" customHeight="1">
      <c r="A13" s="3" t="s">
        <v>30</v>
      </c>
      <c r="B13" s="3" t="s">
        <v>75</v>
      </c>
      <c r="C13" s="4" t="s">
        <v>84</v>
      </c>
      <c r="D13" s="9">
        <v>600000</v>
      </c>
      <c r="E13" s="9">
        <v>600000</v>
      </c>
      <c r="F13" s="9">
        <v>76078.26</v>
      </c>
      <c r="G13" s="9">
        <v>523921.74</v>
      </c>
      <c r="H13" s="3" t="s">
        <v>7</v>
      </c>
    </row>
    <row r="14" spans="1:8" ht="13.5" customHeight="1">
      <c r="A14" s="3" t="s">
        <v>31</v>
      </c>
      <c r="B14" s="3" t="s">
        <v>76</v>
      </c>
      <c r="C14" s="4" t="s">
        <v>84</v>
      </c>
      <c r="D14" s="9">
        <v>400000</v>
      </c>
      <c r="E14" s="9">
        <v>400000</v>
      </c>
      <c r="F14" s="9">
        <v>50718.83</v>
      </c>
      <c r="G14" s="9">
        <v>349281.17</v>
      </c>
      <c r="H14" s="3" t="s">
        <v>7</v>
      </c>
    </row>
    <row r="15" spans="1:8" ht="13.5" customHeight="1">
      <c r="A15" s="3" t="s">
        <v>32</v>
      </c>
      <c r="B15" s="3" t="s">
        <v>77</v>
      </c>
      <c r="C15" s="4" t="s">
        <v>84</v>
      </c>
      <c r="D15" s="9">
        <v>60000</v>
      </c>
      <c r="E15" s="9">
        <v>60000</v>
      </c>
      <c r="F15" s="9">
        <v>7607.82</v>
      </c>
      <c r="G15" s="9">
        <v>52392.18</v>
      </c>
      <c r="H15" s="3" t="s">
        <v>7</v>
      </c>
    </row>
    <row r="16" spans="1:8" ht="13.5" customHeight="1">
      <c r="A16" s="3" t="s">
        <v>33</v>
      </c>
      <c r="B16" s="3" t="s">
        <v>78</v>
      </c>
      <c r="C16" s="4" t="s">
        <v>84</v>
      </c>
      <c r="D16" s="9">
        <v>120000000</v>
      </c>
      <c r="E16" s="9">
        <v>120000000</v>
      </c>
      <c r="F16" s="9">
        <f>E16*0.06/2</f>
        <v>3600000</v>
      </c>
      <c r="G16" s="9">
        <f aca="true" t="shared" si="0" ref="G16:G23">E16-F16</f>
        <v>116400000</v>
      </c>
      <c r="H16" s="3" t="s">
        <v>7</v>
      </c>
    </row>
    <row r="17" spans="1:8" ht="28.5" customHeight="1">
      <c r="A17" s="3" t="s">
        <v>34</v>
      </c>
      <c r="B17" s="3" t="s">
        <v>79</v>
      </c>
      <c r="C17" s="4" t="s">
        <v>84</v>
      </c>
      <c r="D17" s="9">
        <v>4600000</v>
      </c>
      <c r="E17" s="9">
        <v>4600000</v>
      </c>
      <c r="F17" s="9">
        <f>E17*0.06/2</f>
        <v>138000</v>
      </c>
      <c r="G17" s="9">
        <f t="shared" si="0"/>
        <v>4462000</v>
      </c>
      <c r="H17" s="3" t="s">
        <v>7</v>
      </c>
    </row>
    <row r="18" spans="1:8" ht="27" customHeight="1">
      <c r="A18" s="3" t="s">
        <v>35</v>
      </c>
      <c r="B18" s="3" t="s">
        <v>80</v>
      </c>
      <c r="C18" s="4" t="s">
        <v>86</v>
      </c>
      <c r="D18" s="10">
        <f>E18/C18</f>
        <v>2731000</v>
      </c>
      <c r="E18" s="9">
        <v>40965000</v>
      </c>
      <c r="F18" s="9">
        <f>E18*0.048/2</f>
        <v>983160</v>
      </c>
      <c r="G18" s="9">
        <f t="shared" si="0"/>
        <v>39981840</v>
      </c>
      <c r="H18" s="3" t="s">
        <v>7</v>
      </c>
    </row>
    <row r="19" spans="1:8" ht="13.5" customHeight="1">
      <c r="A19" s="3" t="s">
        <v>36</v>
      </c>
      <c r="B19" s="3" t="s">
        <v>81</v>
      </c>
      <c r="C19" s="4" t="s">
        <v>85</v>
      </c>
      <c r="D19" s="10">
        <f>E19/C19</f>
        <v>1178177.25</v>
      </c>
      <c r="E19" s="9">
        <v>56552508</v>
      </c>
      <c r="F19" s="9">
        <f>E19*0.12/2</f>
        <v>3393150.48</v>
      </c>
      <c r="G19" s="9">
        <f t="shared" si="0"/>
        <v>53159357.52</v>
      </c>
      <c r="H19" s="3" t="s">
        <v>7</v>
      </c>
    </row>
    <row r="20" spans="1:8" ht="18" customHeight="1">
      <c r="A20" s="3" t="s">
        <v>37</v>
      </c>
      <c r="B20" s="6" t="s">
        <v>17</v>
      </c>
      <c r="C20" s="7" t="s">
        <v>87</v>
      </c>
      <c r="D20" s="11">
        <v>35000</v>
      </c>
      <c r="E20" s="8">
        <f aca="true" t="shared" si="1" ref="E20:E30">C20*D20</f>
        <v>3850000</v>
      </c>
      <c r="F20" s="8">
        <f>17771.15*110</f>
        <v>1954826.5000000002</v>
      </c>
      <c r="G20" s="8">
        <f t="shared" si="0"/>
        <v>1895173.4999999998</v>
      </c>
      <c r="H20" s="3" t="s">
        <v>7</v>
      </c>
    </row>
    <row r="21" spans="1:8" ht="27">
      <c r="A21" s="3" t="s">
        <v>38</v>
      </c>
      <c r="B21" s="6" t="s">
        <v>18</v>
      </c>
      <c r="C21" s="7" t="s">
        <v>88</v>
      </c>
      <c r="D21" s="11">
        <v>35000</v>
      </c>
      <c r="E21" s="8">
        <f t="shared" si="1"/>
        <v>5950000</v>
      </c>
      <c r="F21" s="8">
        <f>17771.15*170</f>
        <v>3021095.5000000005</v>
      </c>
      <c r="G21" s="8">
        <f t="shared" si="0"/>
        <v>2928904.4999999995</v>
      </c>
      <c r="H21" s="3" t="s">
        <v>7</v>
      </c>
    </row>
    <row r="22" spans="1:8" ht="27">
      <c r="A22" s="3" t="s">
        <v>39</v>
      </c>
      <c r="B22" s="6" t="s">
        <v>19</v>
      </c>
      <c r="C22" s="7" t="s">
        <v>90</v>
      </c>
      <c r="D22" s="11">
        <v>280000</v>
      </c>
      <c r="E22" s="8">
        <f t="shared" si="1"/>
        <v>24640000</v>
      </c>
      <c r="F22" s="8">
        <f>142169.3*88</f>
        <v>12510898.399999999</v>
      </c>
      <c r="G22" s="8">
        <f t="shared" si="0"/>
        <v>12129101.600000001</v>
      </c>
      <c r="H22" s="3" t="s">
        <v>7</v>
      </c>
    </row>
    <row r="23" spans="1:8" ht="27">
      <c r="A23" s="3" t="s">
        <v>40</v>
      </c>
      <c r="B23" s="6" t="s">
        <v>19</v>
      </c>
      <c r="C23" s="7" t="s">
        <v>89</v>
      </c>
      <c r="D23" s="11">
        <v>580000</v>
      </c>
      <c r="E23" s="8">
        <f t="shared" si="1"/>
        <v>6380000</v>
      </c>
      <c r="F23" s="8">
        <f>294493.54*11</f>
        <v>3239428.94</v>
      </c>
      <c r="G23" s="8">
        <f t="shared" si="0"/>
        <v>3140571.06</v>
      </c>
      <c r="H23" s="3" t="s">
        <v>7</v>
      </c>
    </row>
    <row r="24" spans="1:8" ht="27">
      <c r="A24" s="3" t="s">
        <v>41</v>
      </c>
      <c r="B24" s="6" t="s">
        <v>20</v>
      </c>
      <c r="C24" s="7" t="s">
        <v>91</v>
      </c>
      <c r="D24" s="11">
        <v>1800000</v>
      </c>
      <c r="E24" s="8">
        <f t="shared" si="1"/>
        <v>5400000</v>
      </c>
      <c r="F24" s="8">
        <f>913945.47*3</f>
        <v>2741836.41</v>
      </c>
      <c r="G24" s="8">
        <f aca="true" t="shared" si="2" ref="G24:G45">E24-F24</f>
        <v>2658163.59</v>
      </c>
      <c r="H24" s="3" t="s">
        <v>7</v>
      </c>
    </row>
    <row r="25" spans="1:8" ht="27">
      <c r="A25" s="3" t="s">
        <v>42</v>
      </c>
      <c r="B25" s="6" t="s">
        <v>21</v>
      </c>
      <c r="C25" s="7" t="s">
        <v>91</v>
      </c>
      <c r="D25" s="11">
        <v>180000</v>
      </c>
      <c r="E25" s="8">
        <f t="shared" si="1"/>
        <v>540000</v>
      </c>
      <c r="F25" s="8">
        <f>88884.52*3</f>
        <v>266653.56</v>
      </c>
      <c r="G25" s="8">
        <f t="shared" si="2"/>
        <v>273346.44</v>
      </c>
      <c r="H25" s="3" t="s">
        <v>7</v>
      </c>
    </row>
    <row r="26" spans="1:8" ht="27">
      <c r="A26" s="3" t="s">
        <v>43</v>
      </c>
      <c r="B26" s="6" t="s">
        <v>22</v>
      </c>
      <c r="C26" s="7" t="s">
        <v>93</v>
      </c>
      <c r="D26" s="11">
        <v>120000</v>
      </c>
      <c r="E26" s="8">
        <f t="shared" si="1"/>
        <v>12000000</v>
      </c>
      <c r="F26" s="8">
        <f>46752.83*100</f>
        <v>4675283</v>
      </c>
      <c r="G26" s="8">
        <f t="shared" si="2"/>
        <v>7324717</v>
      </c>
      <c r="H26" s="3" t="s">
        <v>7</v>
      </c>
    </row>
    <row r="27" spans="1:8" ht="27">
      <c r="A27" s="3" t="s">
        <v>44</v>
      </c>
      <c r="B27" s="6" t="s">
        <v>23</v>
      </c>
      <c r="C27" s="7" t="s">
        <v>94</v>
      </c>
      <c r="D27" s="11">
        <v>25000</v>
      </c>
      <c r="E27" s="8">
        <f t="shared" si="1"/>
        <v>900000</v>
      </c>
      <c r="F27" s="8">
        <f>12719.94*36</f>
        <v>457917.84</v>
      </c>
      <c r="G27" s="8">
        <f t="shared" si="2"/>
        <v>442082.16</v>
      </c>
      <c r="H27" s="3" t="s">
        <v>7</v>
      </c>
    </row>
    <row r="28" spans="1:8" ht="27">
      <c r="A28" s="3" t="s">
        <v>45</v>
      </c>
      <c r="B28" s="6" t="s">
        <v>24</v>
      </c>
      <c r="C28" s="7" t="s">
        <v>95</v>
      </c>
      <c r="D28" s="11">
        <v>120000</v>
      </c>
      <c r="E28" s="8">
        <f t="shared" si="1"/>
        <v>960000</v>
      </c>
      <c r="F28" s="8">
        <f>60929.7*8</f>
        <v>487437.6</v>
      </c>
      <c r="G28" s="8">
        <f t="shared" si="2"/>
        <v>472562.4</v>
      </c>
      <c r="H28" s="3" t="s">
        <v>7</v>
      </c>
    </row>
    <row r="29" spans="1:8" ht="27">
      <c r="A29" s="3" t="s">
        <v>46</v>
      </c>
      <c r="B29" s="6" t="s">
        <v>25</v>
      </c>
      <c r="C29" s="7" t="s">
        <v>92</v>
      </c>
      <c r="D29" s="11">
        <v>60000</v>
      </c>
      <c r="E29" s="8">
        <f t="shared" si="1"/>
        <v>120000</v>
      </c>
      <c r="F29" s="8">
        <f>30464.86*2</f>
        <v>60929.72</v>
      </c>
      <c r="G29" s="8">
        <f t="shared" si="2"/>
        <v>59070.28</v>
      </c>
      <c r="H29" s="3" t="s">
        <v>7</v>
      </c>
    </row>
    <row r="30" spans="1:8" ht="27">
      <c r="A30" s="3" t="s">
        <v>47</v>
      </c>
      <c r="B30" s="6" t="s">
        <v>26</v>
      </c>
      <c r="C30" s="7" t="s">
        <v>92</v>
      </c>
      <c r="D30" s="11">
        <v>75000</v>
      </c>
      <c r="E30" s="8">
        <f t="shared" si="1"/>
        <v>150000</v>
      </c>
      <c r="F30" s="8">
        <f>38081.06*2</f>
        <v>76162.12</v>
      </c>
      <c r="G30" s="8">
        <f t="shared" si="2"/>
        <v>73837.88</v>
      </c>
      <c r="H30" s="3" t="s">
        <v>7</v>
      </c>
    </row>
    <row r="31" spans="1:8" ht="27">
      <c r="A31" s="3" t="s">
        <v>48</v>
      </c>
      <c r="B31" s="6" t="s">
        <v>27</v>
      </c>
      <c r="C31" s="7" t="s">
        <v>84</v>
      </c>
      <c r="D31" s="11">
        <v>240000</v>
      </c>
      <c r="E31" s="8">
        <v>240000</v>
      </c>
      <c r="F31" s="8">
        <v>93505.65</v>
      </c>
      <c r="G31" s="8">
        <f t="shared" si="2"/>
        <v>146494.35</v>
      </c>
      <c r="H31" s="3" t="s">
        <v>7</v>
      </c>
    </row>
    <row r="32" spans="1:8" ht="27">
      <c r="A32" s="3" t="s">
        <v>49</v>
      </c>
      <c r="B32" s="6" t="s">
        <v>28</v>
      </c>
      <c r="C32" s="7" t="s">
        <v>96</v>
      </c>
      <c r="D32" s="11">
        <v>60000</v>
      </c>
      <c r="E32" s="8">
        <f>C32*D32</f>
        <v>1080000</v>
      </c>
      <c r="F32" s="8">
        <f>30464.86*18</f>
        <v>548367.48</v>
      </c>
      <c r="G32" s="8">
        <f t="shared" si="2"/>
        <v>531632.52</v>
      </c>
      <c r="H32" s="3" t="s">
        <v>7</v>
      </c>
    </row>
    <row r="33" spans="1:8" ht="27">
      <c r="A33" s="3" t="s">
        <v>50</v>
      </c>
      <c r="B33" s="6" t="s">
        <v>29</v>
      </c>
      <c r="C33" s="7" t="s">
        <v>97</v>
      </c>
      <c r="D33" s="11">
        <v>60000</v>
      </c>
      <c r="E33" s="8">
        <f>C33*D33</f>
        <v>240000</v>
      </c>
      <c r="F33" s="8">
        <f>22848.64*4</f>
        <v>91394.56</v>
      </c>
      <c r="G33" s="8">
        <f t="shared" si="2"/>
        <v>148605.44</v>
      </c>
      <c r="H33" s="3" t="s">
        <v>7</v>
      </c>
    </row>
    <row r="34" spans="1:8" ht="27">
      <c r="A34" s="3" t="s">
        <v>51</v>
      </c>
      <c r="B34" s="3" t="s">
        <v>63</v>
      </c>
      <c r="C34" s="4" t="s">
        <v>95</v>
      </c>
      <c r="D34" s="11">
        <v>25000</v>
      </c>
      <c r="E34" s="8">
        <f>C34*D34</f>
        <v>200000</v>
      </c>
      <c r="F34" s="9">
        <f>10824.96*8</f>
        <v>86599.68</v>
      </c>
      <c r="G34" s="8">
        <f t="shared" si="2"/>
        <v>113400.32</v>
      </c>
      <c r="H34" s="3" t="s">
        <v>7</v>
      </c>
    </row>
    <row r="35" spans="1:8" ht="27">
      <c r="A35" s="3" t="s">
        <v>52</v>
      </c>
      <c r="B35" s="3" t="s">
        <v>64</v>
      </c>
      <c r="C35" s="4" t="s">
        <v>95</v>
      </c>
      <c r="D35" s="11">
        <v>80000</v>
      </c>
      <c r="E35" s="8">
        <f>C35*D35</f>
        <v>640000</v>
      </c>
      <c r="F35" s="9">
        <f>45486.56*8</f>
        <v>363892.48</v>
      </c>
      <c r="G35" s="8">
        <f t="shared" si="2"/>
        <v>276107.52</v>
      </c>
      <c r="H35" s="3" t="s">
        <v>7</v>
      </c>
    </row>
    <row r="36" spans="1:8" ht="27">
      <c r="A36" s="3" t="s">
        <v>53</v>
      </c>
      <c r="B36" s="3" t="s">
        <v>65</v>
      </c>
      <c r="C36" s="4" t="s">
        <v>84</v>
      </c>
      <c r="D36" s="11">
        <v>50000</v>
      </c>
      <c r="E36" s="9">
        <v>50000</v>
      </c>
      <c r="F36" s="9">
        <v>28429.1</v>
      </c>
      <c r="G36" s="8">
        <f t="shared" si="2"/>
        <v>21570.9</v>
      </c>
      <c r="H36" s="3" t="s">
        <v>7</v>
      </c>
    </row>
    <row r="37" spans="1:8" ht="27">
      <c r="A37" s="3" t="s">
        <v>54</v>
      </c>
      <c r="B37" s="3" t="s">
        <v>66</v>
      </c>
      <c r="C37" s="4" t="s">
        <v>98</v>
      </c>
      <c r="D37" s="11">
        <v>35000</v>
      </c>
      <c r="E37" s="9">
        <f>C37*D37</f>
        <v>350000</v>
      </c>
      <c r="F37" s="9">
        <f>14090.87*10</f>
        <v>140908.7</v>
      </c>
      <c r="G37" s="8">
        <f t="shared" si="2"/>
        <v>209091.3</v>
      </c>
      <c r="H37" s="3" t="s">
        <v>7</v>
      </c>
    </row>
    <row r="38" spans="1:8" ht="27">
      <c r="A38" s="3" t="s">
        <v>55</v>
      </c>
      <c r="B38" s="3" t="s">
        <v>67</v>
      </c>
      <c r="C38" s="4" t="s">
        <v>84</v>
      </c>
      <c r="D38" s="11">
        <v>2445000</v>
      </c>
      <c r="E38" s="9">
        <v>2445000</v>
      </c>
      <c r="F38" s="9">
        <v>971247.33</v>
      </c>
      <c r="G38" s="8">
        <f t="shared" si="2"/>
        <v>1473752.67</v>
      </c>
      <c r="H38" s="3" t="s">
        <v>7</v>
      </c>
    </row>
    <row r="39" spans="1:8" ht="27">
      <c r="A39" s="3" t="s">
        <v>56</v>
      </c>
      <c r="B39" s="3" t="s">
        <v>68</v>
      </c>
      <c r="C39" s="4" t="s">
        <v>84</v>
      </c>
      <c r="D39" s="11">
        <v>325000</v>
      </c>
      <c r="E39" s="9">
        <v>325000</v>
      </c>
      <c r="F39" s="9">
        <v>129102.41</v>
      </c>
      <c r="G39" s="8">
        <f t="shared" si="2"/>
        <v>195897.59</v>
      </c>
      <c r="H39" s="3" t="s">
        <v>7</v>
      </c>
    </row>
    <row r="40" spans="1:8" ht="27">
      <c r="A40" s="3" t="s">
        <v>57</v>
      </c>
      <c r="B40" s="3" t="s">
        <v>69</v>
      </c>
      <c r="C40" s="4" t="s">
        <v>84</v>
      </c>
      <c r="D40" s="11">
        <v>325000</v>
      </c>
      <c r="E40" s="9">
        <v>325000</v>
      </c>
      <c r="F40" s="9">
        <v>129102.41</v>
      </c>
      <c r="G40" s="8">
        <f t="shared" si="2"/>
        <v>195897.59</v>
      </c>
      <c r="H40" s="3" t="s">
        <v>7</v>
      </c>
    </row>
    <row r="41" spans="1:8" ht="27">
      <c r="A41" s="3" t="s">
        <v>58</v>
      </c>
      <c r="B41" s="3" t="s">
        <v>70</v>
      </c>
      <c r="C41" s="4" t="s">
        <v>84</v>
      </c>
      <c r="D41" s="11">
        <v>175000</v>
      </c>
      <c r="E41" s="9">
        <v>175000</v>
      </c>
      <c r="F41" s="9">
        <v>69516.69</v>
      </c>
      <c r="G41" s="8">
        <f t="shared" si="2"/>
        <v>105483.31</v>
      </c>
      <c r="H41" s="3" t="s">
        <v>7</v>
      </c>
    </row>
    <row r="42" spans="1:8" ht="27">
      <c r="A42" s="3" t="s">
        <v>59</v>
      </c>
      <c r="B42" s="3" t="s">
        <v>71</v>
      </c>
      <c r="C42" s="4" t="s">
        <v>84</v>
      </c>
      <c r="D42" s="11">
        <v>175000</v>
      </c>
      <c r="E42" s="9">
        <v>175000</v>
      </c>
      <c r="F42" s="9">
        <v>69516.69</v>
      </c>
      <c r="G42" s="8">
        <f t="shared" si="2"/>
        <v>105483.31</v>
      </c>
      <c r="H42" s="3" t="s">
        <v>7</v>
      </c>
    </row>
    <row r="43" spans="1:8" ht="27">
      <c r="A43" s="3" t="s">
        <v>60</v>
      </c>
      <c r="B43" s="3" t="s">
        <v>72</v>
      </c>
      <c r="C43" s="4" t="s">
        <v>84</v>
      </c>
      <c r="D43" s="11">
        <v>135000</v>
      </c>
      <c r="E43" s="9">
        <v>135000</v>
      </c>
      <c r="F43" s="9">
        <v>53627.15</v>
      </c>
      <c r="G43" s="8">
        <f t="shared" si="2"/>
        <v>81372.85</v>
      </c>
      <c r="H43" s="3" t="s">
        <v>7</v>
      </c>
    </row>
    <row r="44" spans="1:8" ht="27">
      <c r="A44" s="3" t="s">
        <v>61</v>
      </c>
      <c r="B44" s="3" t="s">
        <v>73</v>
      </c>
      <c r="C44" s="4" t="s">
        <v>84</v>
      </c>
      <c r="D44" s="11">
        <v>135000</v>
      </c>
      <c r="E44" s="9">
        <v>135000</v>
      </c>
      <c r="F44" s="9">
        <v>53627.15</v>
      </c>
      <c r="G44" s="8">
        <f t="shared" si="2"/>
        <v>81372.85</v>
      </c>
      <c r="H44" s="3" t="s">
        <v>7</v>
      </c>
    </row>
    <row r="45" spans="1:8" ht="27">
      <c r="A45" s="3" t="s">
        <v>62</v>
      </c>
      <c r="B45" s="6" t="s">
        <v>74</v>
      </c>
      <c r="C45" s="7" t="s">
        <v>93</v>
      </c>
      <c r="D45" s="11">
        <v>25000</v>
      </c>
      <c r="E45" s="8">
        <f>C45*D45</f>
        <v>2500000</v>
      </c>
      <c r="F45" s="8">
        <f>9740.18*100</f>
        <v>974018</v>
      </c>
      <c r="G45" s="8">
        <f t="shared" si="2"/>
        <v>1525982</v>
      </c>
      <c r="H45" s="3" t="s">
        <v>7</v>
      </c>
    </row>
    <row r="46" spans="1:15" ht="24" customHeight="1">
      <c r="A46" s="24" t="s">
        <v>99</v>
      </c>
      <c r="B46" s="24"/>
      <c r="C46" s="19"/>
      <c r="D46" s="19">
        <f>SUM(D8:D45)</f>
        <v>668431177.25</v>
      </c>
      <c r="E46" s="19">
        <f>SUM(E8:E45)</f>
        <v>824344508</v>
      </c>
      <c r="F46" s="19">
        <f>SUM(F8:F45)</f>
        <v>100764985.59</v>
      </c>
      <c r="G46" s="19">
        <f>SUM(G8:G45)</f>
        <v>723579522.41</v>
      </c>
      <c r="H46" s="20"/>
      <c r="I46" s="20"/>
      <c r="J46" s="20"/>
      <c r="K46" s="20"/>
      <c r="L46" s="20"/>
      <c r="M46" s="20"/>
      <c r="N46" s="20"/>
      <c r="O46" s="20"/>
    </row>
    <row r="47" spans="1:15" s="23" customFormat="1" ht="24" customHeight="1">
      <c r="A47" s="21"/>
      <c r="B47" s="21"/>
      <c r="C47" s="22"/>
      <c r="D47" s="22"/>
      <c r="E47" s="22"/>
      <c r="F47" s="22"/>
      <c r="G47" s="22"/>
      <c r="H47" s="15"/>
      <c r="I47" s="15"/>
      <c r="J47" s="15"/>
      <c r="K47" s="15"/>
      <c r="L47" s="15"/>
      <c r="M47" s="15"/>
      <c r="N47" s="15"/>
      <c r="O47" s="15"/>
    </row>
    <row r="48" spans="1:15" s="23" customFormat="1" ht="51" customHeight="1">
      <c r="A48" s="28" t="s">
        <v>103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5"/>
      <c r="M48" s="15"/>
      <c r="N48" s="15"/>
      <c r="O48" s="15"/>
    </row>
    <row r="49" spans="12:15" s="16" customFormat="1" ht="24" customHeight="1">
      <c r="L49" s="15"/>
      <c r="M49" s="15"/>
      <c r="N49" s="15"/>
      <c r="O49" s="15"/>
    </row>
    <row r="50" spans="1:15" ht="16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6.5">
      <c r="A51" s="12"/>
      <c r="B51" s="12"/>
      <c r="C51" s="13"/>
      <c r="D51" s="12"/>
      <c r="E51" s="12"/>
      <c r="F51" s="14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6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6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6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6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6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6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6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6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6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6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6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6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6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6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6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6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6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6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6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6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6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6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6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6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6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6.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6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6.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6.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6.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6.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6.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6.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6.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6.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6.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6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6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6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6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6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6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6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6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6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6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6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6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6.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6.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6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6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6.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6.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6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6.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6.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6.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6.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6.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6.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6.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6.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6.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6.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6.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6.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6.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6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6.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6.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6.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6.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6.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6.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6.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6.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6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6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6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6.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6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6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6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6.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6.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6.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6.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6.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6.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6.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6.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6.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6.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6.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6.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6.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6.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6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6.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6.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6.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6.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6.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6.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6.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6.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6.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6.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6.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6.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6.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6.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6.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6.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6.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6.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6.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6.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6.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6.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</sheetData>
  <sheetProtection/>
  <mergeCells count="6">
    <mergeCell ref="F1:H1"/>
    <mergeCell ref="F2:H2"/>
    <mergeCell ref="F3:H3"/>
    <mergeCell ref="A46:B46"/>
    <mergeCell ref="A48:K48"/>
    <mergeCell ref="A5:K6"/>
  </mergeCells>
  <printOptions/>
  <pageMargins left="0.5" right="0.5" top="0.36000001430511475" bottom="0.49000000953674316" header="0.3" footer="0.3"/>
  <pageSetup errors="blank" horizontalDpi="600" verticalDpi="600" orientation="portrait" paperSize="9" scale="67" r:id="rId1"/>
  <colBreaks count="2" manualBreakCount="2">
    <brk id="8" max="65535" man="1"/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Gohar Tadevosyan</cp:lastModifiedBy>
  <cp:lastPrinted>2022-06-09T10:38:47Z</cp:lastPrinted>
  <dcterms:created xsi:type="dcterms:W3CDTF">2022-06-02T11:03:25Z</dcterms:created>
  <dcterms:modified xsi:type="dcterms:W3CDTF">2022-06-09T10:38:52Z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