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32" activeTab="0"/>
  </bookViews>
  <sheets>
    <sheet name="Sheet1" sheetId="1" r:id="rId1"/>
    <sheet name="2" sheetId="2" r:id="rId2"/>
    <sheet name="6" sheetId="3" r:id="rId3"/>
    <sheet name="7" sheetId="4" r:id="rId4"/>
    <sheet name="8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<sst xmlns="http://schemas.openxmlformats.org/spreadsheetml/2006/main" count="1681" uniqueCount="595">
  <si>
    <t>²ñï³¹åñáó³Ï³Ý ¹³ëïÇ³ñ³ÏáõÃÛáõÝ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</si>
  <si>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</si>
  <si>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</si>
  <si>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</si>
  <si>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</si>
  <si>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</si>
  <si>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</si>
  <si>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</si>
  <si>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</si>
  <si>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</si>
  <si>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</si>
  <si>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</si>
  <si>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</si>
  <si>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- êáõµëÇ¹Ç³Ý»ñ áã ýÇÝ³Ýë³Ï³Ý å»ï³Ï³Ý (Ñ³Ù³ÛÝù³ÛÇÝ) Ï³½Ù³Ï»ñåáõÃÛáõÝÝ»ñÇÝ</t>
  </si>
  <si>
    <t>4511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</si>
  <si>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</si>
  <si>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</si>
  <si>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</si>
  <si>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</si>
  <si>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</si>
  <si>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</si>
  <si>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</si>
  <si>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</si>
  <si>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</si>
  <si>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</si>
  <si>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</si>
  <si>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</si>
  <si>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</si>
  <si>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</si>
  <si>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</si>
  <si>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</si>
  <si>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</si>
  <si>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</si>
  <si>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</si>
  <si>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</si>
  <si>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</si>
  <si>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</si>
  <si>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</si>
  <si>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</si>
  <si>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</si>
  <si>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</si>
  <si>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</si>
  <si>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</si>
  <si>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</si>
  <si>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</si>
  <si>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</si>
  <si>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</si>
  <si>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</si>
  <si>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</si>
  <si>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8121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</si>
  <si>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</si>
  <si>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</si>
  <si>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</si>
  <si>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</si>
  <si>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</si>
  <si>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</si>
  <si>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</si>
  <si>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</si>
  <si>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</si>
  <si>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</si>
  <si>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</si>
  <si>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</si>
  <si>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</si>
  <si>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</si>
  <si>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</si>
  <si>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</si>
  <si>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</si>
  <si>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</si>
  <si>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</si>
  <si>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</si>
  <si>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</si>
  <si>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</si>
  <si>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</si>
  <si>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</si>
  <si>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</si>
  <si>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</si>
  <si>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</si>
  <si>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</si>
  <si>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</si>
  <si>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</si>
  <si>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</si>
  <si>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</si>
  <si>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</si>
  <si>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</si>
  <si>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</si>
  <si>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</si>
  <si>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</si>
  <si>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</si>
  <si>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</si>
  <si>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</si>
  <si>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</si>
  <si>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Ընթացիկ դրամաշնորհներ ՀՈԱԿ-ներին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</si>
  <si>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</si>
  <si>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</si>
  <si>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</si>
  <si>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ø³Õ³ù³óÇ³Ï³Ý Ï³óáõÃÛ³Ý ³Ïï»ñÇ ·ñ³ÝóÙ³Ý Í³é³ÛáõÃÛ³Ý ·áñÍáõÝ»áõÃÛ³Ý Ï³½Ù³Ï»ñåáõÙ (å³ïíÇñ³Ïí³Í ÉÇ³½áñáõÃÛáõÝÝ»ñ)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</si>
  <si>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</si>
  <si>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</si>
  <si>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</si>
  <si>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</si>
  <si>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</si>
  <si>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</si>
  <si>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</si>
  <si>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</si>
  <si>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</si>
  <si>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</si>
  <si>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ԱՅԼ ՀԻՄՆԱԿԱՆ ՄԻՋՈՑՆԵՐԻ ԻՐԱՑՈՒՄԻՑ ՄՈՒՏՔԵՐ</t>
  </si>
  <si>
    <t>այլ վարձատրություններ</t>
  </si>
  <si>
    <t>այլ տրանսպորտային ծախսեր</t>
  </si>
  <si>
    <t>կառավարման մարմինների գործունեության հետևանքով առաջացած վնասվածքների կամ վնասների վերականգնում</t>
  </si>
  <si>
    <t>նախագծահետազոտական ծախսեր</t>
  </si>
  <si>
    <t>համակարգչային ծառայություններ</t>
  </si>
  <si>
    <t>ներկայացուցչական ծախսեր</t>
  </si>
  <si>
    <t>հատուկ նպատակային նյութեր</t>
  </si>
  <si>
    <t>մասնագիտական ծառայություններ</t>
  </si>
  <si>
    <t>գրասենյակային նյութեր և հագուստ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</si>
  <si>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</si>
  <si>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</si>
  <si>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</si>
  <si>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</si>
  <si>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>ԱՐՍԵՆՅԱՆ ՎԱՀԱԳՆ ԱՇՈՏԻ</t>
  </si>
  <si>
    <t>ՋԵՐՄՈՒԿ   ՀԱՄԱՅՆՔԻ</t>
  </si>
  <si>
    <t>3. ûµÛ»ÏïÝ»ñÇ Ï³éáõóáõÙ ¨ ÑÇÙÝ³Ýáñá·áõÙ</t>
  </si>
  <si>
    <t>ընդհանուր բնույթի այլ ծառայություններ</t>
  </si>
  <si>
    <t>այլ նպաստներ բյուջեից</t>
  </si>
  <si>
    <t>գյուղատնտեսական ապրանքներ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</si>
  <si>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</si>
  <si>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</si>
  <si>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</si>
  <si>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</si>
  <si>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</si>
  <si>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</si>
  <si>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</si>
  <si>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</si>
  <si>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</si>
  <si>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</si>
  <si>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</si>
  <si>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</si>
  <si>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</si>
  <si>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</si>
  <si>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</si>
  <si>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</si>
  <si>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այլ մեքենաներ և սարքավորումներ</t>
  </si>
  <si>
    <t>1.ֆոտովոլտային և արևային կայանների կառուցում</t>
  </si>
  <si>
    <t>7. Ø³ÛñáõÕÇÝ»ñÇ ¨ ÷áÕáóÝ»ñÇ í»ñ³Ï³éáõóáõÙ ¨ ÑÇÙÝ³Ýáñá·áõÙ</t>
  </si>
  <si>
    <t>12. öáÕáóÝ»ñÇ, Ññ³å³ñ³ÏÝ»ñÇ ¨ ³Û·ÇÝ»ñÇ Ï³Ñ³íáñáõÙ</t>
  </si>
  <si>
    <t>13. Ö³Ý³å³ñÑ³ÛÇÝ »ñÃ¨»ÏáõÃÛ³Ý ³Ýíï³Ý·áõÃÛ³Ý ³å³ÑáíáõÙ ¨ ×³Ý³å³ñÑ³ïñ³Ýëåáñï³ÛÇÝ å³ï³Ñ³ñÝ»ñÇ Ï³ÝË³ñ·»ÉáõÙ (å³ïíÇñ³Ïí³Í ÉÇ³½áñáõÃÛáõÝÝ»ñ)</t>
  </si>
  <si>
    <t>կառավարչական ծառայություններ</t>
  </si>
  <si>
    <t>Հանգիստ , մշակույթ և կրոն (այլ դասերին չպատկանող)</t>
  </si>
  <si>
    <t>1. Բնակարանային շինարարություն</t>
  </si>
  <si>
    <t>Ջրամատակարում</t>
  </si>
  <si>
    <t>տեղեկատվական ծառայություններ</t>
  </si>
  <si>
    <t>առողջապահական և լաբորատոր  ÝÛáõÃ»ñ</t>
  </si>
  <si>
    <t>այլ հարկեր</t>
  </si>
  <si>
    <t>1. æñ³Ñ»é³óÙ³Ý ÏáÙáõÝÇÏ³óÇáÝ ó³Ýó»ñÇ Ï³éáõóáõÙ</t>
  </si>
  <si>
    <t>1. Î³Ý³ã ï³ñ³ÍùÝ»ñÇ ÑÇÙÝáõÙ ¨ å³Ñå³ÝáõÙ</t>
  </si>
  <si>
    <t>1. Þ»Ýù»ñÇ ·»Õ³ñí»ëï³Ï³Ý Éáõë³íáñáõÙ</t>
  </si>
  <si>
    <t>2. ²ñï³ùÇÝ  Éáõë³íáñáõÃÛ³Ý ó³ÝóÇ ß³Ñ³·áñÍÙ³Ý ¨ å³Ñå³ÝÙ³Ý ³ßË³ï³ÝùÝ»ñ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</si>
  <si>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</si>
  <si>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1. ºñ»Ë³ÛÇ Çñ³íáõÝùÝ»ñÇ ¨ ß³Ñ»ñÇ å³ßïå³ÝáõÃÛáõÝ</t>
  </si>
  <si>
    <t>2. ÀÝï³ÝÇùáõÙ »ñ»Ë³ÛÇ ³åñ»Éáõ Çñ³íáõÝùÇ ³å³ÑáíáõÙ</t>
  </si>
  <si>
    <t>X</t>
  </si>
  <si>
    <t>-Ð³ïÏ³óáõÙ å³Ñõëï³ÛÇÝ ýáÝ¹Çó ýáÝ¹³ÛÇÝ µÛáõç»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</si>
  <si>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</si>
  <si>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</si>
  <si>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</si>
  <si>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</si>
  <si>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</si>
  <si>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</si>
  <si>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</si>
  <si>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</si>
  <si>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</si>
  <si>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</si>
  <si>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</si>
  <si>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</si>
  <si>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</si>
  <si>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</si>
  <si>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</si>
  <si>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</si>
  <si>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</si>
  <si>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</si>
  <si>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</si>
  <si>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</si>
  <si>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</si>
  <si>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</si>
  <si>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</si>
  <si>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</si>
  <si>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</si>
  <si>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</si>
  <si>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</si>
  <si>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</si>
  <si>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</si>
  <si>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</si>
  <si>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</si>
  <si>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</si>
  <si>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</si>
  <si>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</si>
  <si>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</si>
  <si>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</si>
  <si>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</si>
  <si>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</si>
  <si>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</si>
  <si>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</si>
  <si>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</si>
  <si>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</si>
  <si>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</si>
  <si>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</si>
  <si>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</si>
  <si>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</si>
  <si>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</si>
  <si>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</si>
  <si>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</si>
  <si>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</si>
  <si>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</si>
  <si>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1. àéá·Ù³Ý ó³ÝóÇ Ï³éáõóáõÙ ¨ í»ñ³Ýáñá·áõÙ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</si>
  <si>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</si>
  <si>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</si>
  <si>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</si>
  <si>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</si>
  <si>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</si>
  <si>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</si>
  <si>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</si>
  <si>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</si>
  <si>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</si>
  <si>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</si>
  <si>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</si>
  <si>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</si>
  <si>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</si>
  <si>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</si>
  <si>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</si>
  <si>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</si>
  <si>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</si>
  <si>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</si>
  <si>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</si>
  <si>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</si>
  <si>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</si>
  <si>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</si>
  <si>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</si>
  <si>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</si>
  <si>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</si>
  <si>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</si>
  <si>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</si>
  <si>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</si>
  <si>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</si>
  <si>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</si>
  <si>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</si>
  <si>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</si>
  <si>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</si>
  <si>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</si>
  <si>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</si>
  <si>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</si>
  <si>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</si>
  <si>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</si>
  <si>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</si>
  <si>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</si>
  <si>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</si>
  <si>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</si>
  <si>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</si>
  <si>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</si>
  <si>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</si>
  <si>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</si>
  <si>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</si>
  <si>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</si>
  <si>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</si>
  <si>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</si>
  <si>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</si>
  <si>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</si>
  <si>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</si>
  <si>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</si>
  <si>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</si>
  <si>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</si>
  <si>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</si>
  <si>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</si>
  <si>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</si>
  <si>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</si>
  <si>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2420</t>
  </si>
  <si>
    <t>այլ կապիտալ դրամաշնորհներ</t>
  </si>
  <si>
    <t>այլ ընթացիկ դրամաշնորհներ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</si>
  <si>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</si>
  <si>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</si>
  <si>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</si>
  <si>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</si>
  <si>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</si>
  <si>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</si>
  <si>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</si>
  <si>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</si>
  <si>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</si>
  <si>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</si>
  <si>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</si>
  <si>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</si>
  <si>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>1. ¶ñ³¹³ñ³Ý³ÛÇÝ Í³é³ÛáõÃÛáõÝÝ»ñ</t>
  </si>
  <si>
    <t>1. Ð³Ù³ÛÝù³ÛÇÝ Ùß³ÏáõÛÃÇ ¨ ³½³ï Å³Ù³ÝóÇ Ï³½Ù³Ï»ñåáõÙ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</si>
  <si>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</si>
  <si>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</si>
  <si>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</si>
  <si>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</si>
  <si>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</si>
  <si>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</si>
  <si>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</si>
  <si>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</si>
  <si>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Ընդհանուր բնույթի այլ ծառայություններ</t>
  </si>
  <si>
    <t>03</t>
  </si>
  <si>
    <t>Գյուղատնտեսություն</t>
  </si>
  <si>
    <t>Համայնքների զարգացում</t>
  </si>
  <si>
    <t>որից՝</t>
  </si>
  <si>
    <t>Քաղաքական կուսակցություններ, հասարակական կազմակերպություններ, արհմիություններ</t>
  </si>
  <si>
    <t>Ռադիո և հեռուստահաղորդումների հեռարձակման և հրատարակչական ծառայություններ</t>
  </si>
  <si>
    <t>Հրատարակչություններ, խմբագրություններ</t>
  </si>
  <si>
    <t>Հասարակական կարգ, անվտանգություն և դատական գործունեություն (տող2310+տող2320+տող2330+տող2340+տող2350+տող2360+տող2370+տող2380)</t>
  </si>
  <si>
    <t>որից</t>
  </si>
  <si>
    <t>փրկարար ծառայություն</t>
  </si>
  <si>
    <t>արտագերատեսչական ծախսեր</t>
  </si>
  <si>
    <t>կենցաղային և հանրային սննդի ծառայություններ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</si>
  <si>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</si>
  <si>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</si>
  <si>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</si>
  <si>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</si>
  <si>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</si>
  <si>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</si>
  <si>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</si>
  <si>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</si>
  <si>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</si>
  <si>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</si>
  <si>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</si>
  <si>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</si>
  <si>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</si>
  <si>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</si>
  <si>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</si>
  <si>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</si>
  <si>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</si>
  <si>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</si>
  <si>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</si>
  <si>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</si>
  <si>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</si>
  <si>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</si>
  <si>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</si>
  <si>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</si>
  <si>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</si>
  <si>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</si>
  <si>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</si>
  <si>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</si>
  <si>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</si>
  <si>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</si>
  <si>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</si>
  <si>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</si>
  <si>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</si>
  <si>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</si>
  <si>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</si>
  <si>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</si>
  <si>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</si>
  <si>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</si>
  <si>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</si>
  <si>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</si>
  <si>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</si>
  <si>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</si>
  <si>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</si>
  <si>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</si>
  <si>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</si>
  <si>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</si>
  <si>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</si>
  <si>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</si>
  <si>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</si>
  <si>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</si>
  <si>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</si>
  <si>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</si>
  <si>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</si>
  <si>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</si>
  <si>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</si>
  <si>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</si>
  <si>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տրանսպորտային սարքավորումներ</t>
  </si>
  <si>
    <t>հող</t>
  </si>
  <si>
    <t>աճեցվող ակտիվներ</t>
  </si>
  <si>
    <t>ներքին գործուղումներ</t>
  </si>
  <si>
    <t>աշխատակազմի մասնագիտական զարգացման ծառայություններ</t>
  </si>
  <si>
    <t>մեքենաների և սարքավորումների ընթացիկ  նորոգում և պահպանում</t>
  </si>
  <si>
    <t>շենքերի և շինությունների ընթացիկ նորոգում և պահպանում</t>
  </si>
  <si>
    <t>բնական աղետներից առաջացած վնասվածքների և վնասների վերականգնում</t>
  </si>
  <si>
    <t>նվիրատվություն շահույթ չհետապնդող այլ կազմակերպություններին</t>
  </si>
  <si>
    <t>կենցաղային և հանրային սննդի նյութեր</t>
  </si>
  <si>
    <t>6. ²ñï³ùÇÝ Éáõë³íáñáõÃÛ³Ý ó³ÝóÇ »ÝÃ³Ï³éáõóí³ÍùÝ»ñÇ ½³ñ·³óáõÙ</t>
  </si>
  <si>
    <t>ոչ նյութական հիմնական միջոցներ</t>
  </si>
  <si>
    <t>1. Ð³ë³ñ³Ï³Ï³Ý Ï³½Ù³Ï»ñåáõÃÛáõÝÝ»ñÇÝ ³ç³ÏóáõÃÛáõÝ</t>
  </si>
  <si>
    <t>2. ´³½Ù³½³í³Ï, »ñÇï³ë³ñ¹ ¨ ³ÛÉ ËÙµ»ñÇÝ å³ïÏ³ÝáÕ ÁÝï³ÝÇùÝ»ñÇÝ ³ç³ÏóáõÃÛáõÝ</t>
  </si>
  <si>
    <t>կրթական, մշակութային և սպորտային նպաստ բյուջեից</t>
  </si>
  <si>
    <t>հուղարկավորության նպաստներ բյուջեից</t>
  </si>
  <si>
    <t>1. Ð³ñ³½³ï ãáõÝ»óáÕ ³ÝÓ³Ýó ÑáõÕ³ñÏ³íáñáõÃÛ³Ý Ï³½Ù³Ï»ñåáõÙ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</si>
  <si>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</si>
  <si>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</si>
  <si>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</si>
  <si>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</si>
  <si>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</si>
  <si>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</si>
  <si>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</si>
  <si>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</si>
  <si>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</si>
  <si>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</si>
  <si>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</si>
  <si>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</si>
  <si>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</si>
  <si>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</si>
  <si>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</si>
  <si>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</si>
  <si>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</si>
  <si>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</si>
  <si>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</si>
  <si>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</si>
  <si>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ՀՀ համայնքների 2024-2026թթ. միջնաժամկետ ծախսերի ծրագրերի հավելուրդը (դեֆիցիտը)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</si>
  <si>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</si>
  <si>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</si>
  <si>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</si>
  <si>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</si>
  <si>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</si>
  <si>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</si>
  <si>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</si>
  <si>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</si>
  <si>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</si>
  <si>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</si>
  <si>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</si>
  <si>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</si>
  <si>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</si>
  <si>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</si>
  <si>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</si>
  <si>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</si>
  <si>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</si>
  <si>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</si>
  <si>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</si>
  <si>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</si>
  <si>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</si>
  <si>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</si>
  <si>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</si>
  <si>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</si>
  <si>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</si>
  <si>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</si>
  <si>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</si>
  <si>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</si>
  <si>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</si>
  <si>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</si>
  <si>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</si>
  <si>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</si>
  <si>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</si>
  <si>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</si>
  <si>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</si>
  <si>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</si>
  <si>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</si>
  <si>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</si>
  <si>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</si>
  <si>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</si>
  <si>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</si>
  <si>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</si>
  <si>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</si>
  <si>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</si>
  <si>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</si>
  <si>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</si>
  <si>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</si>
  <si>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</si>
  <si>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</si>
  <si>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</si>
  <si>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</si>
  <si>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</si>
  <si>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</si>
  <si>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</si>
  <si>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</si>
  <si>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</si>
  <si>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</si>
  <si>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</si>
  <si>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</si>
  <si>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</si>
  <si>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այլ դրամաշնորհներ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</si>
  <si>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</si>
  <si>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</si>
  <si>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</si>
  <si>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</si>
  <si>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</si>
  <si>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</si>
  <si>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</si>
  <si>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</si>
  <si>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</si>
  <si>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</si>
  <si>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</si>
  <si>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միջնաժամկետ ծախսերի ծրագրի 2024-2026թթ. վարչական և ֆոնդային մասերի եկամուտները` ըստ ձևավորման աղբյուրների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</si>
  <si>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</si>
  <si>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</si>
  <si>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</si>
  <si>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</si>
  <si>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</si>
  <si>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</si>
  <si>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</si>
  <si>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</si>
  <si>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</si>
  <si>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</si>
  <si>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</si>
  <si>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</si>
  <si>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</si>
  <si>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</si>
  <si>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</si>
  <si>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</si>
  <si>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</si>
  <si>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այլ կապիտալ ծախսեր</t>
  </si>
  <si>
    <t>¶ÛáõÕ³ïÝï»ëáõÃÛáõÝ, ³Ýï³é³ÛÇÝ ïÝï»ëáõÃÛáõÝ, ÓÏÝáñëáõÃÛáõÝ ¨ áñëáñ¹áõÃÛáõÝ</t>
  </si>
  <si>
    <t>2424</t>
  </si>
  <si>
    <t>4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</si>
  <si>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</si>
  <si>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</si>
  <si>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</si>
  <si>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</si>
  <si>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</si>
  <si>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</si>
  <si>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</si>
  <si>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</si>
  <si>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</si>
  <si>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</si>
  <si>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</si>
  <si>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</si>
  <si>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</si>
  <si>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</si>
  <si>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</si>
  <si>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</si>
  <si>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</si>
  <si>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</si>
  <si>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</si>
  <si>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</si>
  <si>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</si>
  <si>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</si>
  <si>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</si>
  <si>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</si>
  <si>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</si>
  <si>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</si>
  <si>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</si>
  <si>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</si>
  <si>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</si>
  <si>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</si>
  <si>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</si>
  <si>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</si>
  <si>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</si>
  <si>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</si>
  <si>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</si>
  <si>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</si>
  <si>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</si>
  <si>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</si>
  <si>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</si>
  <si>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</si>
  <si>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2700</t>
  </si>
  <si>
    <t>07</t>
  </si>
  <si>
    <t>²èàÔæ²ä²ÐàôÂÚàôÜ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</si>
  <si>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</si>
  <si>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</si>
  <si>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</si>
  <si>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</si>
  <si>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</si>
  <si>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</si>
  <si>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</si>
  <si>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</si>
  <si>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</si>
  <si>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</si>
  <si>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</si>
  <si>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</si>
  <si>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</si>
  <si>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</si>
  <si>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2823</t>
  </si>
  <si>
    <t>Øß³ÏáõÛÃÇ ïÝ»ñ, ³ÏáõÙµÝ»ñ, Ï»ÝïñáÝÝ»ñ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</si>
  <si>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</si>
  <si>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</si>
  <si>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</si>
  <si>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</si>
  <si>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</si>
  <si>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</si>
  <si>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</si>
  <si>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</si>
  <si>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</si>
  <si>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</si>
  <si>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</si>
  <si>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</si>
  <si>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</si>
  <si>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</si>
  <si>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</si>
  <si>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</si>
  <si>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</si>
  <si>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</si>
  <si>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</si>
  <si>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</si>
  <si>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</si>
  <si>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</si>
  <si>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</si>
  <si>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</si>
  <si>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</si>
  <si>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</si>
  <si>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Հավելված</t>
  </si>
  <si>
    <t xml:space="preserve">ՀՀ   ՎԱՅՈՑ ՁՈՐԻ ՄԱՐԶԻ </t>
  </si>
  <si>
    <t xml:space="preserve">          ՄԻՋՆԱԺԱՄԿԵՏ ԾԱԽՍԵՐԻ ԾՐԱԳԻՐ                   2024-2026 ԹԹ.  ԺԱՄԱՆԱԿԱՀԱՏՎԱԾԻ ՀԱՄԱՐ</t>
  </si>
  <si>
    <t xml:space="preserve"> 2023 թվականի  սեպտեմբերի 19 -ի  N 66-Ա որոշմամբ 
</t>
  </si>
  <si>
    <t>փոխհատուցման սկզբունքով տրամարդվող այլ դրամաշնորհ</t>
  </si>
  <si>
    <t>համաֆինանսավորմամբ իրականացվող ծրագրեր</t>
  </si>
  <si>
    <t>կինեմատոգրաֆիա</t>
  </si>
  <si>
    <t xml:space="preserve">Ջերմուկ համայնքի ավագանու </t>
  </si>
  <si>
    <t xml:space="preserve">2023 թվականի  սեպտեմբերի 19-ի N 66- Ա որոշման </t>
  </si>
</sst>
</file>

<file path=xl/styles.xml><?xml version="1.0" encoding="utf-8"?>
<styleSheet xmlns="http://schemas.openxmlformats.org/spreadsheetml/2006/main">
  <numFmts count="4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#,##0.0&quot;  &quot;;[Red]\-#,##0.0&quot;  &quot;"/>
    <numFmt numFmtId="186" formatCode="0.0"/>
    <numFmt numFmtId="187" formatCode="#,##0.00\ ;\(#,##0.00\)"/>
    <numFmt numFmtId="188" formatCode="[$-10409]0.00"/>
    <numFmt numFmtId="189" formatCode="0.0000000000"/>
    <numFmt numFmtId="190" formatCode="[$-10409]0.0"/>
    <numFmt numFmtId="191" formatCode="0.00000000000"/>
    <numFmt numFmtId="192" formatCode="#,##0.000&quot;  &quot;;[Red]\-#,##0.000&quot;  &quot;"/>
    <numFmt numFmtId="193" formatCode="0.000"/>
    <numFmt numFmtId="194" formatCode="0.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"/>
  </numFmts>
  <fonts count="59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0"/>
    </font>
    <font>
      <b/>
      <i/>
      <sz val="8"/>
      <name val="Arial Armenian"/>
      <family val="0"/>
    </font>
    <font>
      <sz val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i/>
      <sz val="8"/>
      <color indexed="8"/>
      <name val="Arial Armenian"/>
      <family val="0"/>
    </font>
    <font>
      <b/>
      <sz val="8"/>
      <color indexed="8"/>
      <name val="Arial LatArm"/>
      <family val="2"/>
    </font>
    <font>
      <sz val="8"/>
      <color indexed="8"/>
      <name val="Arial LatArm"/>
      <family val="2"/>
    </font>
    <font>
      <sz val="8"/>
      <color indexed="12"/>
      <name val="Arial Armenian"/>
      <family val="0"/>
    </font>
    <font>
      <b/>
      <sz val="8"/>
      <color indexed="8"/>
      <name val="Arial Armenian"/>
      <family val="0"/>
    </font>
    <font>
      <sz val="8"/>
      <color indexed="8"/>
      <name val="Arial Armenian"/>
      <family val="0"/>
    </font>
    <font>
      <sz val="9"/>
      <color indexed="8"/>
      <name val="Arial LatArm"/>
      <family val="2"/>
    </font>
    <font>
      <sz val="8.5"/>
      <color indexed="8"/>
      <name val="Arial LatArm"/>
      <family val="2"/>
    </font>
    <font>
      <sz val="10"/>
      <color indexed="8"/>
      <name val="Arial LatArm"/>
      <family val="2"/>
    </font>
    <font>
      <u val="single"/>
      <sz val="8"/>
      <color indexed="12"/>
      <name val="Arial Armenian"/>
      <family val="0"/>
    </font>
    <font>
      <u val="single"/>
      <sz val="8"/>
      <color indexed="36"/>
      <name val="Arial Armenian"/>
      <family val="0"/>
    </font>
    <font>
      <sz val="8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sz val="8"/>
      <color indexed="12"/>
      <name val="Arial Armenian"/>
      <family val="0"/>
    </font>
    <font>
      <sz val="18"/>
      <color indexed="8"/>
      <name val="GHEA Grapalat"/>
      <family val="3"/>
    </font>
    <font>
      <sz val="10"/>
      <name val="GHEA Grapalat"/>
      <family val="3"/>
    </font>
    <font>
      <b/>
      <sz val="23.95"/>
      <color indexed="8"/>
      <name val="GHEA Grapalat"/>
      <family val="3"/>
    </font>
    <font>
      <sz val="16"/>
      <color indexed="8"/>
      <name val="GHEA Grapalat"/>
      <family val="3"/>
    </font>
    <font>
      <sz val="14"/>
      <color indexed="8"/>
      <name val="GHEA Grapalat"/>
      <family val="3"/>
    </font>
    <font>
      <sz val="11.95"/>
      <color indexed="8"/>
      <name val="GHEA Grapalat"/>
      <family val="3"/>
    </font>
    <font>
      <b/>
      <sz val="16"/>
      <color indexed="8"/>
      <name val="GHEA Grapalat"/>
      <family val="3"/>
    </font>
    <font>
      <sz val="8"/>
      <name val="GHEA Grapalat"/>
      <family val="3"/>
    </font>
    <font>
      <sz val="7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i/>
      <sz val="8"/>
      <name val="GHEA Grapalat"/>
      <family val="3"/>
    </font>
    <font>
      <i/>
      <sz val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13" fillId="0" borderId="1" applyNumberFormat="0" applyFill="0" applyProtection="0">
      <alignment horizontal="center" vertical="center"/>
    </xf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171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13" fontId="4" fillId="0" borderId="0" applyFont="0" applyFill="0" applyProtection="0">
      <alignment/>
    </xf>
    <xf numFmtId="4" fontId="13" fillId="0" borderId="1" applyFill="0" applyProtection="0">
      <alignment horizontal="right" vertical="center"/>
    </xf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51" fillId="7" borderId="2" applyNumberFormat="0" applyAlignment="0" applyProtection="0"/>
    <xf numFmtId="0" fontId="54" fillId="14" borderId="3" applyNumberFormat="0" applyAlignment="0" applyProtection="0"/>
    <xf numFmtId="0" fontId="44" fillId="14" borderId="2" applyNumberFormat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11" borderId="8" applyNumberFormat="0" applyAlignment="0" applyProtection="0"/>
    <xf numFmtId="0" fontId="5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43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47" fillId="5" borderId="0" applyNumberFormat="0" applyBorder="0" applyAlignment="0" applyProtection="0"/>
  </cellStyleXfs>
  <cellXfs count="291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0" fontId="9" fillId="0" borderId="12" xfId="0" applyFont="1" applyBorder="1" applyAlignment="1">
      <alignment horizontal="left" vertical="center" wrapText="1"/>
    </xf>
    <xf numFmtId="178" fontId="6" fillId="0" borderId="14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4" fontId="6" fillId="0" borderId="12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8" fontId="17" fillId="14" borderId="12" xfId="0" applyNumberFormat="1" applyFont="1" applyFill="1" applyBorder="1" applyAlignment="1">
      <alignment horizontal="center" vertical="top"/>
    </xf>
    <xf numFmtId="178" fontId="18" fillId="14" borderId="12" xfId="0" applyNumberFormat="1" applyFont="1" applyFill="1" applyBorder="1" applyAlignment="1">
      <alignment horizontal="center" vertical="top"/>
    </xf>
    <xf numFmtId="178" fontId="15" fillId="14" borderId="12" xfId="0" applyNumberFormat="1" applyFont="1" applyFill="1" applyBorder="1" applyAlignment="1">
      <alignment horizontal="center" vertical="center"/>
    </xf>
    <xf numFmtId="180" fontId="18" fillId="14" borderId="12" xfId="34" applyFont="1" applyFill="1" applyBorder="1">
      <alignment/>
    </xf>
    <xf numFmtId="0" fontId="18" fillId="14" borderId="12" xfId="0" applyNumberFormat="1" applyFont="1" applyFill="1" applyBorder="1" applyAlignment="1">
      <alignment horizontal="center" vertical="center"/>
    </xf>
    <xf numFmtId="0" fontId="18" fillId="14" borderId="12" xfId="0" applyNumberFormat="1" applyFont="1" applyFill="1" applyBorder="1" applyAlignment="1">
      <alignment horizontal="center" vertical="center" wrapText="1"/>
    </xf>
    <xf numFmtId="180" fontId="18" fillId="14" borderId="12" xfId="34" applyFont="1" applyFill="1" applyBorder="1" applyAlignment="1">
      <alignment horizontal="right"/>
    </xf>
    <xf numFmtId="185" fontId="18" fillId="14" borderId="12" xfId="34" applyNumberFormat="1" applyFont="1" applyFill="1" applyBorder="1">
      <alignment/>
    </xf>
    <xf numFmtId="178" fontId="21" fillId="14" borderId="0" xfId="0" applyNumberFormat="1" applyFont="1" applyFill="1" applyAlignment="1">
      <alignment horizontal="right" vertical="top"/>
    </xf>
    <xf numFmtId="180" fontId="17" fillId="14" borderId="12" xfId="34" applyFont="1" applyFill="1" applyBorder="1" applyAlignment="1">
      <alignment horizontal="right"/>
    </xf>
    <xf numFmtId="0" fontId="17" fillId="14" borderId="12" xfId="34" applyNumberFormat="1" applyFont="1" applyFill="1" applyBorder="1" applyAlignment="1">
      <alignment horizontal="right"/>
    </xf>
    <xf numFmtId="185" fontId="17" fillId="14" borderId="12" xfId="34" applyNumberFormat="1" applyFont="1" applyFill="1" applyBorder="1" applyAlignment="1">
      <alignment horizontal="right"/>
    </xf>
    <xf numFmtId="180" fontId="17" fillId="14" borderId="0" xfId="34" applyFont="1" applyFill="1">
      <alignment/>
    </xf>
    <xf numFmtId="178" fontId="18" fillId="14" borderId="12" xfId="0" applyNumberFormat="1" applyFont="1" applyFill="1" applyBorder="1" applyAlignment="1">
      <alignment horizontal="right" vertical="top"/>
    </xf>
    <xf numFmtId="185" fontId="18" fillId="14" borderId="12" xfId="0" applyNumberFormat="1" applyFont="1" applyFill="1" applyBorder="1" applyAlignment="1">
      <alignment horizontal="right" vertical="top"/>
    </xf>
    <xf numFmtId="0" fontId="18" fillId="14" borderId="12" xfId="0" applyFont="1" applyFill="1" applyBorder="1" applyAlignment="1">
      <alignment horizontal="center" vertical="top"/>
    </xf>
    <xf numFmtId="185" fontId="18" fillId="14" borderId="12" xfId="0" applyNumberFormat="1" applyFont="1" applyFill="1" applyBorder="1" applyAlignment="1">
      <alignment horizontal="center" vertical="top"/>
    </xf>
    <xf numFmtId="185" fontId="18" fillId="14" borderId="12" xfId="34" applyNumberFormat="1" applyFont="1" applyFill="1" applyBorder="1" applyAlignment="1">
      <alignment horizontal="right"/>
    </xf>
    <xf numFmtId="178" fontId="18" fillId="14" borderId="0" xfId="0" applyNumberFormat="1" applyFont="1" applyFill="1" applyAlignment="1">
      <alignment horizontal="right" vertical="top"/>
    </xf>
    <xf numFmtId="185" fontId="21" fillId="14" borderId="0" xfId="0" applyNumberFormat="1" applyFont="1" applyFill="1" applyAlignment="1">
      <alignment horizontal="right" vertical="top"/>
    </xf>
    <xf numFmtId="0" fontId="21" fillId="14" borderId="0" xfId="0" applyFont="1" applyFill="1" applyAlignment="1">
      <alignment/>
    </xf>
    <xf numFmtId="0" fontId="21" fillId="14" borderId="0" xfId="0" applyFont="1" applyFill="1" applyAlignment="1">
      <alignment horizontal="center" vertical="top"/>
    </xf>
    <xf numFmtId="0" fontId="21" fillId="14" borderId="0" xfId="0" applyFont="1" applyFill="1" applyAlignment="1">
      <alignment horizontal="left" vertical="top" wrapText="1"/>
    </xf>
    <xf numFmtId="0" fontId="18" fillId="14" borderId="11" xfId="0" applyFont="1" applyFill="1" applyBorder="1" applyAlignment="1">
      <alignment horizontal="center" vertical="center"/>
    </xf>
    <xf numFmtId="0" fontId="18" fillId="14" borderId="12" xfId="0" applyFont="1" applyFill="1" applyBorder="1" applyAlignment="1">
      <alignment horizontal="center" vertical="center"/>
    </xf>
    <xf numFmtId="0" fontId="18" fillId="14" borderId="11" xfId="0" applyNumberFormat="1" applyFont="1" applyFill="1" applyBorder="1" applyAlignment="1">
      <alignment horizontal="center" vertical="center"/>
    </xf>
    <xf numFmtId="0" fontId="21" fillId="14" borderId="0" xfId="0" applyFont="1" applyFill="1" applyAlignment="1">
      <alignment vertical="center"/>
    </xf>
    <xf numFmtId="0" fontId="17" fillId="14" borderId="11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left" vertical="center" wrapText="1"/>
    </xf>
    <xf numFmtId="0" fontId="17" fillId="14" borderId="12" xfId="0" applyFont="1" applyFill="1" applyBorder="1" applyAlignment="1">
      <alignment horizontal="center" vertical="center"/>
    </xf>
    <xf numFmtId="185" fontId="17" fillId="14" borderId="0" xfId="34" applyNumberFormat="1" applyFont="1" applyFill="1">
      <alignment/>
    </xf>
    <xf numFmtId="0" fontId="18" fillId="14" borderId="11" xfId="0" applyFont="1" applyFill="1" applyBorder="1" applyAlignment="1">
      <alignment horizontal="center" vertical="top"/>
    </xf>
    <xf numFmtId="0" fontId="18" fillId="14" borderId="12" xfId="0" applyFont="1" applyFill="1" applyBorder="1" applyAlignment="1">
      <alignment horizontal="left" vertical="top" wrapText="1"/>
    </xf>
    <xf numFmtId="180" fontId="18" fillId="14" borderId="12" xfId="34" applyNumberFormat="1" applyFont="1" applyFill="1" applyBorder="1" applyAlignment="1">
      <alignment horizontal="right"/>
    </xf>
    <xf numFmtId="0" fontId="18" fillId="14" borderId="12" xfId="0" applyFont="1" applyFill="1" applyBorder="1" applyAlignment="1">
      <alignment horizontal="left" vertical="center" wrapText="1"/>
    </xf>
    <xf numFmtId="0" fontId="18" fillId="14" borderId="13" xfId="0" applyFont="1" applyFill="1" applyBorder="1" applyAlignment="1">
      <alignment horizontal="center" vertical="top"/>
    </xf>
    <xf numFmtId="0" fontId="18" fillId="14" borderId="14" xfId="0" applyFont="1" applyFill="1" applyBorder="1" applyAlignment="1">
      <alignment horizontal="left" vertical="top" wrapText="1"/>
    </xf>
    <xf numFmtId="0" fontId="18" fillId="14" borderId="14" xfId="0" applyFont="1" applyFill="1" applyBorder="1" applyAlignment="1">
      <alignment horizontal="center" vertical="top"/>
    </xf>
    <xf numFmtId="0" fontId="18" fillId="14" borderId="0" xfId="0" applyFont="1" applyFill="1" applyAlignment="1">
      <alignment horizontal="center" vertical="top"/>
    </xf>
    <xf numFmtId="178" fontId="21" fillId="14" borderId="0" xfId="0" applyNumberFormat="1" applyFont="1" applyFill="1" applyAlignment="1">
      <alignment horizontal="center" vertical="top"/>
    </xf>
    <xf numFmtId="0" fontId="21" fillId="14" borderId="0" xfId="0" applyFont="1" applyFill="1" applyAlignment="1">
      <alignment horizontal="left" vertical="top"/>
    </xf>
    <xf numFmtId="0" fontId="18" fillId="14" borderId="11" xfId="0" applyNumberFormat="1" applyFont="1" applyFill="1" applyBorder="1" applyAlignment="1">
      <alignment horizontal="center" vertical="top"/>
    </xf>
    <xf numFmtId="0" fontId="18" fillId="14" borderId="12" xfId="0" applyNumberFormat="1" applyFont="1" applyFill="1" applyBorder="1" applyAlignment="1">
      <alignment horizontal="center" vertical="top"/>
    </xf>
    <xf numFmtId="0" fontId="22" fillId="14" borderId="12" xfId="0" applyFont="1" applyFill="1" applyBorder="1" applyAlignment="1">
      <alignment horizontal="left" vertical="center" wrapText="1"/>
    </xf>
    <xf numFmtId="0" fontId="14" fillId="14" borderId="12" xfId="0" applyFont="1" applyFill="1" applyBorder="1" applyAlignment="1">
      <alignment horizontal="left" vertical="top" wrapText="1"/>
    </xf>
    <xf numFmtId="0" fontId="15" fillId="14" borderId="11" xfId="0" applyNumberFormat="1" applyFont="1" applyFill="1" applyBorder="1" applyAlignment="1">
      <alignment horizontal="center" vertical="top"/>
    </xf>
    <xf numFmtId="0" fontId="15" fillId="14" borderId="12" xfId="0" applyNumberFormat="1" applyFont="1" applyFill="1" applyBorder="1" applyAlignment="1">
      <alignment horizontal="center" vertical="top"/>
    </xf>
    <xf numFmtId="0" fontId="22" fillId="14" borderId="12" xfId="0" applyFont="1" applyFill="1" applyBorder="1" applyAlignment="1">
      <alignment horizontal="left" vertical="top" wrapText="1"/>
    </xf>
    <xf numFmtId="0" fontId="18" fillId="14" borderId="14" xfId="0" applyNumberFormat="1" applyFont="1" applyFill="1" applyBorder="1" applyAlignment="1">
      <alignment horizontal="center" vertical="top"/>
    </xf>
    <xf numFmtId="178" fontId="18" fillId="14" borderId="0" xfId="0" applyNumberFormat="1" applyFont="1" applyFill="1" applyAlignment="1">
      <alignment horizontal="center" vertical="top"/>
    </xf>
    <xf numFmtId="178" fontId="18" fillId="14" borderId="12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vertical="center"/>
    </xf>
    <xf numFmtId="0" fontId="20" fillId="14" borderId="0" xfId="0" applyFont="1" applyFill="1" applyAlignment="1">
      <alignment/>
    </xf>
    <xf numFmtId="0" fontId="18" fillId="14" borderId="13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/>
    </xf>
    <xf numFmtId="178" fontId="21" fillId="14" borderId="0" xfId="0" applyNumberFormat="1" applyFont="1" applyFill="1" applyAlignment="1">
      <alignment horizontal="left" vertical="top" wrapText="1"/>
    </xf>
    <xf numFmtId="178" fontId="18" fillId="14" borderId="0" xfId="0" applyNumberFormat="1" applyFont="1" applyFill="1" applyAlignment="1">
      <alignment horizontal="left" vertical="top" wrapText="1"/>
    </xf>
    <xf numFmtId="0" fontId="17" fillId="14" borderId="11" xfId="0" applyNumberFormat="1" applyFont="1" applyFill="1" applyBorder="1" applyAlignment="1">
      <alignment horizontal="center" vertical="center"/>
    </xf>
    <xf numFmtId="0" fontId="17" fillId="14" borderId="12" xfId="0" applyNumberFormat="1" applyFont="1" applyFill="1" applyBorder="1" applyAlignment="1">
      <alignment horizontal="center" vertical="center"/>
    </xf>
    <xf numFmtId="178" fontId="18" fillId="14" borderId="12" xfId="0" applyNumberFormat="1" applyFont="1" applyFill="1" applyBorder="1" applyAlignment="1">
      <alignment horizontal="left" vertical="top" wrapText="1"/>
    </xf>
    <xf numFmtId="178" fontId="15" fillId="14" borderId="12" xfId="0" applyNumberFormat="1" applyFont="1" applyFill="1" applyBorder="1" applyAlignment="1">
      <alignment horizontal="left" vertical="center" wrapText="1"/>
    </xf>
    <xf numFmtId="0" fontId="16" fillId="14" borderId="0" xfId="0" applyFont="1" applyFill="1" applyAlignment="1">
      <alignment vertical="center"/>
    </xf>
    <xf numFmtId="178" fontId="17" fillId="14" borderId="12" xfId="0" applyNumberFormat="1" applyFont="1" applyFill="1" applyBorder="1" applyAlignment="1">
      <alignment horizontal="left" vertical="center" wrapText="1"/>
    </xf>
    <xf numFmtId="178" fontId="17" fillId="14" borderId="12" xfId="0" applyNumberFormat="1" applyFont="1" applyFill="1" applyBorder="1" applyAlignment="1">
      <alignment horizontal="center" vertical="center"/>
    </xf>
    <xf numFmtId="178" fontId="22" fillId="14" borderId="12" xfId="0" applyNumberFormat="1" applyFont="1" applyFill="1" applyBorder="1" applyAlignment="1">
      <alignment horizontal="left" vertical="top" wrapText="1"/>
    </xf>
    <xf numFmtId="178" fontId="18" fillId="14" borderId="12" xfId="0" applyNumberFormat="1" applyFont="1" applyFill="1" applyBorder="1" applyAlignment="1">
      <alignment horizontal="left" vertical="center" wrapText="1"/>
    </xf>
    <xf numFmtId="0" fontId="17" fillId="14" borderId="11" xfId="0" applyNumberFormat="1" applyFont="1" applyFill="1" applyBorder="1" applyAlignment="1">
      <alignment horizontal="center" vertical="top"/>
    </xf>
    <xf numFmtId="0" fontId="17" fillId="14" borderId="12" xfId="0" applyNumberFormat="1" applyFont="1" applyFill="1" applyBorder="1" applyAlignment="1">
      <alignment horizontal="center" vertical="top"/>
    </xf>
    <xf numFmtId="0" fontId="24" fillId="14" borderId="12" xfId="0" applyFont="1" applyFill="1" applyBorder="1" applyAlignment="1">
      <alignment horizontal="left" vertical="center" wrapText="1"/>
    </xf>
    <xf numFmtId="178" fontId="23" fillId="14" borderId="12" xfId="0" applyNumberFormat="1" applyFont="1" applyFill="1" applyBorder="1" applyAlignment="1">
      <alignment horizontal="left" vertical="center" wrapText="1"/>
    </xf>
    <xf numFmtId="178" fontId="22" fillId="14" borderId="12" xfId="0" applyNumberFormat="1" applyFont="1" applyFill="1" applyBorder="1" applyAlignment="1">
      <alignment horizontal="left" vertical="center" wrapText="1"/>
    </xf>
    <xf numFmtId="178" fontId="15" fillId="14" borderId="12" xfId="0" applyNumberFormat="1" applyFont="1" applyFill="1" applyBorder="1" applyAlignment="1">
      <alignment horizontal="left" vertical="top" wrapText="1"/>
    </xf>
    <xf numFmtId="178" fontId="15" fillId="14" borderId="12" xfId="0" applyNumberFormat="1" applyFont="1" applyFill="1" applyBorder="1" applyAlignment="1">
      <alignment horizontal="center" vertical="top"/>
    </xf>
    <xf numFmtId="0" fontId="15" fillId="14" borderId="11" xfId="0" applyFont="1" applyFill="1" applyBorder="1" applyAlignment="1">
      <alignment horizontal="center" vertical="top"/>
    </xf>
    <xf numFmtId="178" fontId="23" fillId="14" borderId="12" xfId="0" applyNumberFormat="1" applyFont="1" applyFill="1" applyBorder="1" applyAlignment="1">
      <alignment horizontal="left" vertical="top" wrapText="1"/>
    </xf>
    <xf numFmtId="178" fontId="14" fillId="14" borderId="12" xfId="0" applyNumberFormat="1" applyFont="1" applyFill="1" applyBorder="1" applyAlignment="1">
      <alignment horizontal="left" vertical="center" wrapText="1"/>
    </xf>
    <xf numFmtId="0" fontId="15" fillId="14" borderId="11" xfId="0" applyFont="1" applyFill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/>
    </xf>
    <xf numFmtId="178" fontId="18" fillId="14" borderId="14" xfId="0" applyNumberFormat="1" applyFont="1" applyFill="1" applyBorder="1" applyAlignment="1">
      <alignment horizontal="center" vertical="top"/>
    </xf>
    <xf numFmtId="178" fontId="18" fillId="14" borderId="14" xfId="0" applyNumberFormat="1" applyFont="1" applyFill="1" applyBorder="1" applyAlignment="1">
      <alignment horizontal="left" vertical="top" wrapText="1"/>
    </xf>
    <xf numFmtId="0" fontId="18" fillId="16" borderId="11" xfId="0" applyNumberFormat="1" applyFont="1" applyFill="1" applyBorder="1" applyAlignment="1">
      <alignment horizontal="center" vertical="center"/>
    </xf>
    <xf numFmtId="0" fontId="18" fillId="16" borderId="12" xfId="0" applyNumberFormat="1" applyFont="1" applyFill="1" applyBorder="1" applyAlignment="1">
      <alignment horizontal="center" vertical="center"/>
    </xf>
    <xf numFmtId="178" fontId="21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178" fontId="18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17" fillId="16" borderId="12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/>
    </xf>
    <xf numFmtId="178" fontId="27" fillId="14" borderId="0" xfId="0" applyNumberFormat="1" applyFont="1" applyFill="1" applyAlignment="1">
      <alignment horizontal="center" vertical="top"/>
    </xf>
    <xf numFmtId="178" fontId="27" fillId="14" borderId="0" xfId="0" applyNumberFormat="1" applyFont="1" applyFill="1" applyAlignment="1">
      <alignment horizontal="right" vertical="top"/>
    </xf>
    <xf numFmtId="0" fontId="27" fillId="14" borderId="0" xfId="0" applyFont="1" applyFill="1" applyAlignment="1">
      <alignment/>
    </xf>
    <xf numFmtId="0" fontId="27" fillId="14" borderId="12" xfId="0" applyNumberFormat="1" applyFont="1" applyFill="1" applyBorder="1" applyAlignment="1">
      <alignment horizontal="center" vertical="top"/>
    </xf>
    <xf numFmtId="0" fontId="27" fillId="14" borderId="12" xfId="0" applyNumberFormat="1" applyFont="1" applyFill="1" applyBorder="1" applyAlignment="1">
      <alignment horizontal="center" vertical="center"/>
    </xf>
    <xf numFmtId="178" fontId="27" fillId="14" borderId="12" xfId="0" applyNumberFormat="1" applyFont="1" applyFill="1" applyBorder="1" applyAlignment="1">
      <alignment horizontal="center" vertical="top"/>
    </xf>
    <xf numFmtId="178" fontId="27" fillId="14" borderId="12" xfId="0" applyNumberFormat="1" applyFont="1" applyFill="1" applyBorder="1" applyAlignment="1">
      <alignment horizontal="right" vertical="center"/>
    </xf>
    <xf numFmtId="178" fontId="29" fillId="14" borderId="12" xfId="0" applyNumberFormat="1" applyFont="1" applyFill="1" applyBorder="1" applyAlignment="1">
      <alignment horizontal="center" vertical="center"/>
    </xf>
    <xf numFmtId="180" fontId="29" fillId="14" borderId="12" xfId="34" applyFont="1" applyFill="1" applyBorder="1" applyAlignment="1">
      <alignment horizontal="center" vertical="center" wrapText="1"/>
    </xf>
    <xf numFmtId="178" fontId="27" fillId="14" borderId="12" xfId="0" applyNumberFormat="1" applyFont="1" applyFill="1" applyBorder="1" applyAlignment="1">
      <alignment horizontal="center" vertical="center"/>
    </xf>
    <xf numFmtId="178" fontId="30" fillId="14" borderId="12" xfId="0" applyNumberFormat="1" applyFont="1" applyFill="1" applyBorder="1" applyAlignment="1">
      <alignment horizontal="center" vertical="center"/>
    </xf>
    <xf numFmtId="185" fontId="27" fillId="14" borderId="12" xfId="34" applyNumberFormat="1" applyFont="1" applyFill="1" applyBorder="1" applyAlignment="1">
      <alignment horizontal="right"/>
    </xf>
    <xf numFmtId="180" fontId="27" fillId="14" borderId="12" xfId="34" applyFont="1" applyFill="1" applyBorder="1" applyAlignment="1">
      <alignment horizontal="right"/>
    </xf>
    <xf numFmtId="185" fontId="27" fillId="14" borderId="12" xfId="34" applyNumberFormat="1" applyFont="1" applyFill="1" applyBorder="1">
      <alignment/>
    </xf>
    <xf numFmtId="180" fontId="27" fillId="14" borderId="12" xfId="34" applyFont="1" applyFill="1" applyBorder="1">
      <alignment/>
    </xf>
    <xf numFmtId="178" fontId="29" fillId="14" borderId="12" xfId="0" applyNumberFormat="1" applyFont="1" applyFill="1" applyBorder="1" applyAlignment="1">
      <alignment horizontal="center" vertical="top"/>
    </xf>
    <xf numFmtId="178" fontId="30" fillId="14" borderId="12" xfId="0" applyNumberFormat="1" applyFont="1" applyFill="1" applyBorder="1" applyAlignment="1">
      <alignment horizontal="center" vertical="top"/>
    </xf>
    <xf numFmtId="180" fontId="27" fillId="14" borderId="12" xfId="34" applyNumberFormat="1" applyFont="1" applyFill="1" applyBorder="1">
      <alignment/>
    </xf>
    <xf numFmtId="187" fontId="30" fillId="14" borderId="12" xfId="0" applyNumberFormat="1" applyFont="1" applyFill="1" applyBorder="1" applyAlignment="1">
      <alignment horizontal="center" vertical="top"/>
    </xf>
    <xf numFmtId="185" fontId="30" fillId="14" borderId="12" xfId="34" applyNumberFormat="1" applyFont="1" applyFill="1" applyBorder="1">
      <alignment/>
    </xf>
    <xf numFmtId="185" fontId="27" fillId="14" borderId="0" xfId="34" applyNumberFormat="1" applyFont="1" applyFill="1">
      <alignment/>
    </xf>
    <xf numFmtId="178" fontId="30" fillId="16" borderId="12" xfId="0" applyNumberFormat="1" applyFont="1" applyFill="1" applyBorder="1" applyAlignment="1">
      <alignment horizontal="center" vertical="center"/>
    </xf>
    <xf numFmtId="187" fontId="27" fillId="14" borderId="12" xfId="0" applyNumberFormat="1" applyFont="1" applyFill="1" applyBorder="1" applyAlignment="1">
      <alignment horizontal="center" vertical="top"/>
    </xf>
    <xf numFmtId="180" fontId="30" fillId="14" borderId="12" xfId="34" applyFont="1" applyFill="1" applyBorder="1">
      <alignment/>
    </xf>
    <xf numFmtId="0" fontId="27" fillId="14" borderId="14" xfId="0" applyNumberFormat="1" applyFont="1" applyFill="1" applyBorder="1" applyAlignment="1">
      <alignment horizontal="center" vertical="top"/>
    </xf>
    <xf numFmtId="178" fontId="27" fillId="14" borderId="14" xfId="0" applyNumberFormat="1" applyFont="1" applyFill="1" applyBorder="1" applyAlignment="1">
      <alignment horizontal="right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 wrapText="1"/>
    </xf>
    <xf numFmtId="178" fontId="17" fillId="16" borderId="12" xfId="0" applyNumberFormat="1" applyFont="1" applyFill="1" applyBorder="1" applyAlignment="1">
      <alignment horizontal="center" vertical="center" wrapText="1"/>
    </xf>
    <xf numFmtId="178" fontId="17" fillId="16" borderId="12" xfId="0" applyNumberFormat="1" applyFont="1" applyFill="1" applyBorder="1" applyAlignment="1">
      <alignment horizontal="right" vertical="center" wrapText="1"/>
    </xf>
    <xf numFmtId="178" fontId="29" fillId="16" borderId="12" xfId="0" applyNumberFormat="1" applyFont="1" applyFill="1" applyBorder="1" applyAlignment="1">
      <alignment horizontal="right" vertical="center" wrapText="1"/>
    </xf>
    <xf numFmtId="0" fontId="17" fillId="17" borderId="11" xfId="0" applyNumberFormat="1" applyFont="1" applyFill="1" applyBorder="1" applyAlignment="1">
      <alignment horizontal="center" vertical="center"/>
    </xf>
    <xf numFmtId="0" fontId="17" fillId="17" borderId="12" xfId="0" applyNumberFormat="1" applyFont="1" applyFill="1" applyBorder="1" applyAlignment="1">
      <alignment horizontal="center" vertical="center"/>
    </xf>
    <xf numFmtId="178" fontId="17" fillId="17" borderId="12" xfId="0" applyNumberFormat="1" applyFont="1" applyFill="1" applyBorder="1" applyAlignment="1">
      <alignment horizontal="center" vertical="center" wrapText="1"/>
    </xf>
    <xf numFmtId="178" fontId="17" fillId="17" borderId="12" xfId="0" applyNumberFormat="1" applyFont="1" applyFill="1" applyBorder="1" applyAlignment="1">
      <alignment horizontal="right" vertical="center" wrapText="1"/>
    </xf>
    <xf numFmtId="178" fontId="29" fillId="17" borderId="12" xfId="0" applyNumberFormat="1" applyFont="1" applyFill="1" applyBorder="1" applyAlignment="1">
      <alignment horizontal="right" vertical="center" wrapText="1"/>
    </xf>
    <xf numFmtId="178" fontId="21" fillId="0" borderId="0" xfId="0" applyNumberFormat="1" applyFont="1" applyAlignment="1">
      <alignment horizontal="center" vertical="top"/>
    </xf>
    <xf numFmtId="178" fontId="21" fillId="0" borderId="0" xfId="0" applyNumberFormat="1" applyFont="1" applyAlignment="1">
      <alignment horizontal="left" vertical="top" wrapText="1"/>
    </xf>
    <xf numFmtId="178" fontId="21" fillId="7" borderId="0" xfId="0" applyNumberFormat="1" applyFont="1" applyFill="1" applyAlignment="1">
      <alignment horizontal="right" vertical="top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/>
    </xf>
    <xf numFmtId="178" fontId="15" fillId="2" borderId="12" xfId="0" applyNumberFormat="1" applyFont="1" applyFill="1" applyBorder="1" applyAlignment="1">
      <alignment horizontal="left" vertical="center" wrapText="1"/>
    </xf>
    <xf numFmtId="178" fontId="15" fillId="2" borderId="12" xfId="0" applyNumberFormat="1" applyFont="1" applyFill="1" applyBorder="1" applyAlignment="1">
      <alignment horizontal="right" vertical="center" wrapText="1"/>
    </xf>
    <xf numFmtId="178" fontId="30" fillId="2" borderId="12" xfId="0" applyNumberFormat="1" applyFont="1" applyFill="1" applyBorder="1" applyAlignment="1">
      <alignment horizontal="right" vertical="center" wrapText="1"/>
    </xf>
    <xf numFmtId="0" fontId="18" fillId="2" borderId="11" xfId="0" applyNumberFormat="1" applyFont="1" applyFill="1" applyBorder="1" applyAlignment="1">
      <alignment horizontal="center" vertical="top"/>
    </xf>
    <xf numFmtId="0" fontId="18" fillId="2" borderId="12" xfId="0" applyNumberFormat="1" applyFont="1" applyFill="1" applyBorder="1" applyAlignment="1">
      <alignment horizontal="center" vertical="top"/>
    </xf>
    <xf numFmtId="178" fontId="15" fillId="2" borderId="12" xfId="0" applyNumberFormat="1" applyFont="1" applyFill="1" applyBorder="1" applyAlignment="1">
      <alignment horizontal="left" vertical="top" wrapText="1"/>
    </xf>
    <xf numFmtId="178" fontId="15" fillId="2" borderId="12" xfId="0" applyNumberFormat="1" applyFont="1" applyFill="1" applyBorder="1" applyAlignment="1">
      <alignment horizontal="right" vertical="top" wrapText="1"/>
    </xf>
    <xf numFmtId="178" fontId="30" fillId="2" borderId="12" xfId="0" applyNumberFormat="1" applyFont="1" applyFill="1" applyBorder="1" applyAlignment="1">
      <alignment horizontal="right" vertical="top" wrapText="1"/>
    </xf>
    <xf numFmtId="187" fontId="30" fillId="2" borderId="12" xfId="0" applyNumberFormat="1" applyFont="1" applyFill="1" applyBorder="1" applyAlignment="1">
      <alignment horizontal="right" vertical="top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2" xfId="0" applyNumberFormat="1" applyFont="1" applyFill="1" applyBorder="1" applyAlignment="1">
      <alignment horizontal="center" vertical="center" wrapText="1"/>
    </xf>
    <xf numFmtId="0" fontId="14" fillId="17" borderId="1" xfId="33" applyFont="1" applyFill="1" applyBorder="1" applyAlignment="1">
      <alignment horizontal="left" vertical="center" wrapText="1"/>
    </xf>
    <xf numFmtId="0" fontId="17" fillId="17" borderId="12" xfId="0" applyNumberFormat="1" applyFont="1" applyFill="1" applyBorder="1" applyAlignment="1">
      <alignment horizontal="center" vertical="top"/>
    </xf>
    <xf numFmtId="185" fontId="29" fillId="17" borderId="12" xfId="34" applyNumberFormat="1" applyFont="1" applyFill="1" applyBorder="1">
      <alignment/>
    </xf>
    <xf numFmtId="0" fontId="15" fillId="2" borderId="11" xfId="0" applyFont="1" applyFill="1" applyBorder="1" applyAlignment="1">
      <alignment horizontal="center" vertical="top"/>
    </xf>
    <xf numFmtId="0" fontId="15" fillId="2" borderId="12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center" vertical="top"/>
    </xf>
    <xf numFmtId="185" fontId="30" fillId="2" borderId="12" xfId="34" applyNumberFormat="1" applyFont="1" applyFill="1" applyBorder="1">
      <alignment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78" fontId="15" fillId="2" borderId="12" xfId="0" applyNumberFormat="1" applyFont="1" applyFill="1" applyBorder="1" applyAlignment="1">
      <alignment horizontal="center" vertical="center"/>
    </xf>
    <xf numFmtId="178" fontId="30" fillId="2" borderId="12" xfId="0" applyNumberFormat="1" applyFont="1" applyFill="1" applyBorder="1" applyAlignment="1">
      <alignment horizontal="center" vertical="center"/>
    </xf>
    <xf numFmtId="0" fontId="15" fillId="17" borderId="11" xfId="0" applyFont="1" applyFill="1" applyBorder="1" applyAlignment="1">
      <alignment horizontal="center" vertical="center"/>
    </xf>
    <xf numFmtId="0" fontId="15" fillId="17" borderId="12" xfId="0" applyFont="1" applyFill="1" applyBorder="1" applyAlignment="1">
      <alignment horizontal="center" vertical="center"/>
    </xf>
    <xf numFmtId="178" fontId="15" fillId="17" borderId="12" xfId="0" applyNumberFormat="1" applyFont="1" applyFill="1" applyBorder="1" applyAlignment="1">
      <alignment horizontal="center" vertical="center"/>
    </xf>
    <xf numFmtId="178" fontId="15" fillId="17" borderId="12" xfId="0" applyNumberFormat="1" applyFont="1" applyFill="1" applyBorder="1" applyAlignment="1">
      <alignment horizontal="left" vertical="center" wrapText="1"/>
    </xf>
    <xf numFmtId="178" fontId="30" fillId="17" borderId="12" xfId="0" applyNumberFormat="1" applyFont="1" applyFill="1" applyBorder="1" applyAlignment="1">
      <alignment horizontal="center" vertical="center"/>
    </xf>
    <xf numFmtId="178" fontId="14" fillId="2" borderId="12" xfId="0" applyNumberFormat="1" applyFont="1" applyFill="1" applyBorder="1" applyAlignment="1">
      <alignment horizontal="left" vertical="top" wrapText="1"/>
    </xf>
    <xf numFmtId="0" fontId="17" fillId="17" borderId="11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178" fontId="17" fillId="17" borderId="12" xfId="0" applyNumberFormat="1" applyFont="1" applyFill="1" applyBorder="1" applyAlignment="1">
      <alignment horizontal="center" vertical="center"/>
    </xf>
    <xf numFmtId="0" fontId="30" fillId="17" borderId="12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78" fontId="18" fillId="2" borderId="12" xfId="0" applyNumberFormat="1" applyFont="1" applyFill="1" applyBorder="1" applyAlignment="1">
      <alignment horizontal="center" vertical="center"/>
    </xf>
    <xf numFmtId="180" fontId="30" fillId="17" borderId="0" xfId="34" applyFont="1" applyFill="1">
      <alignment/>
    </xf>
    <xf numFmtId="187" fontId="30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 wrapText="1"/>
    </xf>
    <xf numFmtId="0" fontId="18" fillId="2" borderId="11" xfId="0" applyNumberFormat="1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left" vertical="center" wrapText="1"/>
    </xf>
    <xf numFmtId="180" fontId="17" fillId="17" borderId="12" xfId="34" applyFont="1" applyFill="1" applyBorder="1" applyAlignment="1">
      <alignment horizontal="right"/>
    </xf>
    <xf numFmtId="185" fontId="17" fillId="17" borderId="12" xfId="34" applyNumberFormat="1" applyFont="1" applyFill="1" applyBorder="1" applyAlignment="1">
      <alignment horizontal="right"/>
    </xf>
    <xf numFmtId="0" fontId="17" fillId="16" borderId="12" xfId="0" applyFont="1" applyFill="1" applyBorder="1" applyAlignment="1">
      <alignment horizontal="left" vertical="center" wrapText="1"/>
    </xf>
    <xf numFmtId="180" fontId="17" fillId="16" borderId="12" xfId="34" applyNumberFormat="1" applyFont="1" applyFill="1" applyBorder="1" applyAlignment="1">
      <alignment horizontal="right"/>
    </xf>
    <xf numFmtId="185" fontId="17" fillId="16" borderId="12" xfId="34" applyNumberFormat="1" applyFont="1" applyFill="1" applyBorder="1" applyAlignment="1">
      <alignment horizontal="right"/>
    </xf>
    <xf numFmtId="180" fontId="17" fillId="16" borderId="12" xfId="34" applyFont="1" applyFill="1" applyBorder="1" applyAlignment="1">
      <alignment horizontal="right"/>
    </xf>
    <xf numFmtId="180" fontId="17" fillId="16" borderId="12" xfId="34" applyFont="1" applyFill="1" applyBorder="1">
      <alignment/>
    </xf>
    <xf numFmtId="185" fontId="17" fillId="16" borderId="12" xfId="34" applyNumberFormat="1" applyFont="1" applyFill="1" applyBorder="1">
      <alignment/>
    </xf>
    <xf numFmtId="180" fontId="21" fillId="14" borderId="0" xfId="34" applyFont="1" applyFill="1">
      <alignment/>
    </xf>
    <xf numFmtId="0" fontId="19" fillId="14" borderId="0" xfId="0" applyFont="1" applyFill="1" applyAlignment="1">
      <alignment/>
    </xf>
    <xf numFmtId="0" fontId="19" fillId="14" borderId="0" xfId="0" applyFont="1" applyFill="1" applyAlignment="1">
      <alignment vertical="center"/>
    </xf>
    <xf numFmtId="0" fontId="31" fillId="14" borderId="0" xfId="0" applyFont="1" applyFill="1" applyAlignment="1">
      <alignment vertical="center"/>
    </xf>
    <xf numFmtId="0" fontId="31" fillId="14" borderId="0" xfId="0" applyFont="1" applyFill="1" applyAlignment="1">
      <alignment/>
    </xf>
    <xf numFmtId="0" fontId="21" fillId="0" borderId="0" xfId="0" applyFont="1" applyAlignment="1">
      <alignment horizontal="left" vertical="top"/>
    </xf>
    <xf numFmtId="180" fontId="21" fillId="0" borderId="0" xfId="0" applyNumberFormat="1" applyFont="1" applyAlignment="1">
      <alignment horizontal="left" vertical="top"/>
    </xf>
    <xf numFmtId="185" fontId="18" fillId="14" borderId="12" xfId="34" applyNumberFormat="1" applyFont="1" applyFill="1" applyBorder="1" applyAlignment="1" quotePrefix="1">
      <alignment horizontal="right"/>
    </xf>
    <xf numFmtId="0" fontId="15" fillId="2" borderId="11" xfId="0" applyNumberFormat="1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left" vertical="center" wrapText="1"/>
    </xf>
    <xf numFmtId="185" fontId="21" fillId="0" borderId="0" xfId="0" applyNumberFormat="1" applyFont="1" applyAlignment="1">
      <alignment horizontal="left" vertical="top" wrapText="1"/>
    </xf>
    <xf numFmtId="186" fontId="21" fillId="0" borderId="0" xfId="0" applyNumberFormat="1" applyFont="1" applyAlignment="1">
      <alignment horizontal="left" vertical="top" wrapText="1"/>
    </xf>
    <xf numFmtId="2" fontId="21" fillId="0" borderId="0" xfId="0" applyNumberFormat="1" applyFont="1" applyAlignment="1">
      <alignment horizontal="left" vertical="top" wrapText="1"/>
    </xf>
    <xf numFmtId="0" fontId="33" fillId="0" borderId="0" xfId="0" applyFont="1" applyAlignment="1">
      <alignment/>
    </xf>
    <xf numFmtId="0" fontId="34" fillId="0" borderId="0" xfId="0" applyFont="1" applyAlignment="1" applyProtection="1">
      <alignment horizontal="center" vertical="top" wrapText="1" readingOrder="1"/>
      <protection locked="0"/>
    </xf>
    <xf numFmtId="0" fontId="36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178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78" fontId="18" fillId="0" borderId="15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right"/>
    </xf>
    <xf numFmtId="0" fontId="37" fillId="0" borderId="0" xfId="0" applyFont="1" applyAlignment="1" applyProtection="1">
      <alignment horizontal="center" vertical="top" wrapText="1" readingOrder="1"/>
      <protection locked="0"/>
    </xf>
    <xf numFmtId="0" fontId="37" fillId="0" borderId="0" xfId="0" applyFont="1" applyBorder="1" applyAlignment="1" applyProtection="1">
      <alignment horizontal="center" vertical="top" wrapText="1" readingOrder="1"/>
      <protection locked="0"/>
    </xf>
    <xf numFmtId="0" fontId="35" fillId="0" borderId="0" xfId="0" applyFont="1" applyAlignment="1" applyProtection="1">
      <alignment horizontal="center" vertical="top" wrapText="1" readingOrder="1"/>
      <protection locked="0"/>
    </xf>
    <xf numFmtId="0" fontId="36" fillId="0" borderId="0" xfId="0" applyFont="1" applyAlignment="1" applyProtection="1">
      <alignment horizontal="center" vertical="top" wrapText="1" readingOrder="1"/>
      <protection locked="0"/>
    </xf>
    <xf numFmtId="0" fontId="38" fillId="0" borderId="0" xfId="0" applyFont="1" applyAlignment="1" applyProtection="1">
      <alignment horizontal="center" vertical="center" wrapText="1" readingOrder="1"/>
      <protection locked="0"/>
    </xf>
    <xf numFmtId="0" fontId="32" fillId="0" borderId="0" xfId="0" applyFont="1" applyAlignment="1" applyProtection="1">
      <alignment horizontal="center" vertical="top" wrapText="1" readingOrder="1"/>
      <protection locked="0"/>
    </xf>
    <xf numFmtId="178" fontId="17" fillId="2" borderId="15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178" fontId="17" fillId="2" borderId="15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textRotation="90" wrapText="1"/>
    </xf>
    <xf numFmtId="0" fontId="17" fillId="2" borderId="18" xfId="0" applyFont="1" applyFill="1" applyBorder="1" applyAlignment="1">
      <alignment horizontal="center" vertical="center" textRotation="90" wrapText="1"/>
    </xf>
    <xf numFmtId="0" fontId="17" fillId="2" borderId="19" xfId="0" applyFont="1" applyFill="1" applyBorder="1" applyAlignment="1">
      <alignment horizontal="center" vertical="center" textRotation="90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top"/>
    </xf>
    <xf numFmtId="0" fontId="28" fillId="14" borderId="0" xfId="0" applyFont="1" applyFill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8" fontId="18" fillId="2" borderId="15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178" fontId="18" fillId="2" borderId="20" xfId="0" applyNumberFormat="1" applyFont="1" applyFill="1" applyBorder="1" applyAlignment="1">
      <alignment horizontal="center" vertical="center" wrapText="1"/>
    </xf>
    <xf numFmtId="178" fontId="18" fillId="2" borderId="21" xfId="0" applyNumberFormat="1" applyFont="1" applyFill="1" applyBorder="1" applyAlignment="1">
      <alignment horizontal="center" vertical="center" wrapText="1"/>
    </xf>
    <xf numFmtId="178" fontId="18" fillId="2" borderId="22" xfId="0" applyNumberFormat="1" applyFont="1" applyFill="1" applyBorder="1" applyAlignment="1">
      <alignment horizontal="center" vertical="center" wrapText="1"/>
    </xf>
    <xf numFmtId="0" fontId="28" fillId="14" borderId="0" xfId="0" applyFont="1" applyFill="1" applyAlignment="1">
      <alignment horizontal="center" vertical="center" wrapText="1"/>
    </xf>
    <xf numFmtId="178" fontId="18" fillId="2" borderId="15" xfId="0" applyNumberFormat="1" applyFont="1" applyFill="1" applyBorder="1" applyAlignment="1">
      <alignment horizontal="center" vertical="center" wrapText="1"/>
    </xf>
    <xf numFmtId="178" fontId="18" fillId="2" borderId="12" xfId="0" applyNumberFormat="1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textRotation="90" wrapText="1"/>
    </xf>
    <xf numFmtId="0" fontId="18" fillId="2" borderId="18" xfId="0" applyFont="1" applyFill="1" applyBorder="1" applyAlignment="1">
      <alignment horizontal="center" vertical="center" textRotation="90" wrapText="1"/>
    </xf>
    <xf numFmtId="0" fontId="18" fillId="2" borderId="19" xfId="0" applyFont="1" applyFill="1" applyBorder="1" applyAlignment="1">
      <alignment horizontal="center" vertical="center" textRotation="90" wrapText="1"/>
    </xf>
    <xf numFmtId="0" fontId="18" fillId="2" borderId="20" xfId="0" applyFont="1" applyFill="1" applyBorder="1" applyAlignment="1">
      <alignment horizontal="center" vertical="center" textRotation="90"/>
    </xf>
    <xf numFmtId="0" fontId="18" fillId="2" borderId="21" xfId="0" applyFont="1" applyFill="1" applyBorder="1" applyAlignment="1">
      <alignment horizontal="center" vertical="center" textRotation="90"/>
    </xf>
    <xf numFmtId="0" fontId="18" fillId="2" borderId="22" xfId="0" applyFont="1" applyFill="1" applyBorder="1" applyAlignment="1">
      <alignment horizontal="center" vertical="center" textRotation="90"/>
    </xf>
    <xf numFmtId="0" fontId="58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Comma" xfId="34"/>
    <cellStyle name="Comma [0]" xfId="35"/>
    <cellStyle name="Comma 2" xfId="36"/>
    <cellStyle name="Currency" xfId="37"/>
    <cellStyle name="Currency [0]" xfId="38"/>
    <cellStyle name="Followed Hyperlink" xfId="39"/>
    <cellStyle name="Hyperlink" xfId="40"/>
    <cellStyle name="left_arm10_BordWW_900" xfId="41"/>
    <cellStyle name="Normal 3" xfId="42"/>
    <cellStyle name="Percent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2;&#1330;%202024\2024\budjet%202021\avaganu%20nist\budjet%20kataroxakan%204%20eramsya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8;&#1348;&#1329;&#1332;-2024\&#1348;&#1338;&#1342;&#1342;%202024-2026&#1385;&#138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34;&#1329;&#1359;&#1339;&#1343;-2024\&#1334;&#1329;&#1359;&#1339;&#1343;%202024\&#1382;&#1377;&#1407;&#1387;&#1391;%202024-202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8;&#1348;&#1343;-2024\&#1355;&#1333;&#1343;%202023%20(&#1409;&#1400;&#1410;&#1409;&#1377;&#1398;&#1387;&#1399;&#1398;&#1381;&#1408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51;&#1329;&#1329;&#1332;-2024\&#1329;&#1332;2-2024-202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31;&#1350;&#1332;&#1333;&#1358;&#1329;&#1334;%20-2024\&#1402;&#1377;&#1408;&#1407;&#1381;&#1382;%202024-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2;&#1330;%202024\2024\budjet%202023\&#1378;&#1397;&#1400;&#1410;&#1403;&#1381;%202023%20(&#1381;&#1391;&#1377;&#1396;&#1400;&#1410;&#1407;&#1398;&#1381;&#1408;%2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2;&#1330;%202024\2024\&#1392;&#1377;&#1396;&#1377;&#1397;&#1398;&#1412;&#1377;&#1402;&#1381;&#1407;&#1377;&#1408;&#1377;&#1398;%202024\&#1378;&#1397;&#1400;&#1410;&#1403;&#1381;%202024-20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2;&#1330;%202024\budjet%202023\&#1348;&#1338;&#1342;&#1342;\&#1396;&#1387;&#1403;&#1398;&#1377;&#1386;&#1377;&#1396;&#1391;&#1381;&#1407;%20&#1342;&#1342;%20&#1414;&#1400;&#1408;&#1396;&#1377;&#1407;-20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2;&#1330;%202024\&#1348;&#1338;&#1342;&#1342;_&#1392;&#1377;&#1397;&#1407;&#1387;_&#1381;&#1398;&#1385;&#1377;&#1391;&#1377;%20&#1391;&#1377;&#1382;&#139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2;&#1330;%202024\&#1392;&#1377;&#1396;&#1377;&#1397;&#1398;&#1412;&#1377;&#1402;&#1381;&#1407;&#1377;&#1408;&#1377;&#1398;%202024\&#1378;&#1397;&#1400;&#1410;&#1403;&#1381;%202024-202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378;&#1397;&#1400;&#1410;&#1403;&#1381;%202024%20(&#1381;&#1391;&#1377;&#1396;&#1400;&#1410;&#1407;&#1398;&#1381;&#1408;%20-n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2;&#1330;%202024\&#1343;&#1352;&#1348;&#1352;&#1362;&#1350;&#1329;&#1340;%202024\&#1391;&#1400;&#1396;&#1400;&#1410;&#1398;&#1377;&#1388;%20&#1378;&#1397;&#1400;&#1410;&#1403;&#1381;%202024-202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4\&#1342;&#1330;%202024\&#1347;&#1352;&#1354;&#1329;&#1350;%20-2024\&#1395;&#1400;&#1402;&#1377;&#1398;&#1400;&#1410;&#1394;&#1387;%202024-2026%20(&#1409;&#1400;&#1410;&#1409;&#1377;&#1398;&#1387;&#1399;&#1398;&#1381;&#140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2"/>
      <sheetName val="Лист 6"/>
      <sheetName val="Лист 5"/>
      <sheetName val="Лист4"/>
      <sheetName val="Лист3"/>
    </sheetNames>
    <sheetDataSet>
      <sheetData sheetId="1">
        <row r="20">
          <cell r="K20">
            <v>0</v>
          </cell>
        </row>
        <row r="22">
          <cell r="K22">
            <v>0</v>
          </cell>
        </row>
        <row r="28">
          <cell r="K28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6">
          <cell r="K36">
            <v>0</v>
          </cell>
        </row>
        <row r="52">
          <cell r="K52">
            <v>0</v>
          </cell>
        </row>
        <row r="54">
          <cell r="K54" t="str">
            <v>X</v>
          </cell>
        </row>
        <row r="63">
          <cell r="K63" t="str">
            <v>X</v>
          </cell>
        </row>
        <row r="69">
          <cell r="K69">
            <v>0</v>
          </cell>
        </row>
        <row r="82">
          <cell r="K82">
            <v>0</v>
          </cell>
        </row>
        <row r="83">
          <cell r="K83">
            <v>0</v>
          </cell>
        </row>
        <row r="88">
          <cell r="K88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4">
          <cell r="K104">
            <v>0</v>
          </cell>
        </row>
        <row r="105">
          <cell r="K105">
            <v>0</v>
          </cell>
        </row>
        <row r="108">
          <cell r="K108">
            <v>0</v>
          </cell>
        </row>
        <row r="110">
          <cell r="K110" t="str">
            <v>X</v>
          </cell>
          <cell r="L110">
            <v>0</v>
          </cell>
        </row>
        <row r="113">
          <cell r="K113" t="str">
            <v>X</v>
          </cell>
          <cell r="L113">
            <v>0</v>
          </cell>
        </row>
        <row r="114">
          <cell r="K114" t="str">
            <v>X</v>
          </cell>
        </row>
      </sheetData>
      <sheetData sheetId="2">
        <row r="26">
          <cell r="K26" t="str">
            <v>X</v>
          </cell>
          <cell r="L26">
            <v>0</v>
          </cell>
        </row>
        <row r="50">
          <cell r="K50" t="str">
            <v>X</v>
          </cell>
        </row>
        <row r="57">
          <cell r="L57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ՄԺ-ծախս"/>
      <sheetName val="ՄԺ-եկ"/>
      <sheetName val="նոր հաստիք"/>
      <sheetName val="բյուջե 2024-2026"/>
      <sheetName val="քանակական ցուցիչներ"/>
      <sheetName val="ծառայություններ"/>
      <sheetName val="ապրանքներ"/>
    </sheetNames>
    <sheetDataSet>
      <sheetData sheetId="0">
        <row r="16">
          <cell r="N16">
            <v>2213.025</v>
          </cell>
          <cell r="T16">
            <v>2233.3875</v>
          </cell>
          <cell r="V16">
            <v>2223.20625</v>
          </cell>
        </row>
        <row r="17">
          <cell r="N17">
            <v>31678.113888310054</v>
          </cell>
          <cell r="S17">
            <v>30509.17252602174</v>
          </cell>
          <cell r="V17">
            <v>30640.100032725553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ՄԺԾԾ-ծախս"/>
      <sheetName val="ՄԺԾԾ-եկամուտ"/>
      <sheetName val="հաճախ."/>
      <sheetName val="Sheet1"/>
      <sheetName val="ծառայ"/>
      <sheetName val="բյուջե"/>
      <sheetName val="նոր հաստ"/>
      <sheetName val="նյութեր"/>
      <sheetName val="հաստ."/>
    </sheetNames>
    <sheetDataSet>
      <sheetData sheetId="0">
        <row r="15">
          <cell r="N15">
            <v>12126</v>
          </cell>
          <cell r="T15">
            <v>12390</v>
          </cell>
          <cell r="W15">
            <v>12258</v>
          </cell>
        </row>
        <row r="16">
          <cell r="N16">
            <v>78028.01488399999</v>
          </cell>
          <cell r="T16">
            <v>79880.74275599999</v>
          </cell>
          <cell r="W16">
            <v>79738.49132</v>
          </cell>
        </row>
      </sheetData>
      <sheetData sheetId="5">
        <row r="41">
          <cell r="F41">
            <v>12126000</v>
          </cell>
          <cell r="J41">
            <v>12390000</v>
          </cell>
          <cell r="N41">
            <v>12258000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ՄԺ-եկամուտ"/>
      <sheetName val="ՄԺ-ծախս"/>
      <sheetName val="նոր հաստիք"/>
      <sheetName val="բյուջե 2024-2026"/>
      <sheetName val="քան.ցուցանիշ"/>
      <sheetName val="ծառայություններ"/>
      <sheetName val="նյութեր"/>
    </sheetNames>
    <sheetDataSet>
      <sheetData sheetId="1">
        <row r="16">
          <cell r="N16">
            <v>1854</v>
          </cell>
          <cell r="T16">
            <v>1702.6682884615384</v>
          </cell>
          <cell r="W16">
            <v>1778.3341442307692</v>
          </cell>
        </row>
        <row r="17">
          <cell r="N17">
            <v>37522.11045</v>
          </cell>
          <cell r="T17">
            <v>38180.16614653846</v>
          </cell>
          <cell r="W17">
            <v>38083.26637826922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հաստ."/>
      <sheetName val="ՄԺ-Ե"/>
      <sheetName val="բյուջե"/>
      <sheetName val="նյութեր"/>
      <sheetName val="ծառ."/>
      <sheetName val="տեղ.վճ"/>
      <sheetName val="ՄԺ-Ծ"/>
    </sheetNames>
    <sheetDataSet>
      <sheetData sheetId="1">
        <row r="17">
          <cell r="K17">
            <v>6593.095</v>
          </cell>
        </row>
      </sheetData>
      <sheetData sheetId="6">
        <row r="13">
          <cell r="S13">
            <v>6557.5475</v>
          </cell>
          <cell r="V13">
            <v>6575.32125</v>
          </cell>
        </row>
        <row r="14">
          <cell r="M14">
            <v>44235.814739999994</v>
          </cell>
          <cell r="S14">
            <v>44752.534913999996</v>
          </cell>
          <cell r="V14">
            <v>44640.960827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ՄԺԾԾ-ծախս"/>
      <sheetName val="ՄԺԾԾ-եկամուտ"/>
      <sheetName val="ծառայ"/>
      <sheetName val="բյուջե"/>
      <sheetName val="նոր հաստ"/>
      <sheetName val="նյութեր"/>
    </sheetNames>
    <sheetDataSet>
      <sheetData sheetId="0">
        <row r="15">
          <cell r="N15">
            <v>1320</v>
          </cell>
          <cell r="T15">
            <v>1320</v>
          </cell>
          <cell r="W15">
            <v>1320</v>
          </cell>
        </row>
        <row r="16">
          <cell r="N16">
            <v>18667.385642</v>
          </cell>
          <cell r="T16">
            <v>19069.6458741</v>
          </cell>
          <cell r="W16">
            <v>19131.081617805</v>
          </cell>
        </row>
      </sheetData>
      <sheetData sheetId="1">
        <row r="16">
          <cell r="T16">
            <v>1320</v>
          </cell>
        </row>
        <row r="17">
          <cell r="K17">
            <v>1320</v>
          </cell>
          <cell r="Q17">
            <v>1320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բյուջե ծախս-ընդհանուր"/>
      <sheetName val="համադրում 2022-2022-եկամտային"/>
      <sheetName val="եկամուտների բացվածք"/>
      <sheetName val="բյուջե 2023-եկամուտ"/>
      <sheetName val="անասնաբուժերի հաշվարկ"/>
      <sheetName val="համադրում 2022-2023-ծախս"/>
      <sheetName val="բյուջե 2023-ծախս"/>
    </sheetNames>
    <sheetDataSet>
      <sheetData sheetId="3">
        <row r="43">
          <cell r="N43">
            <v>76274920</v>
          </cell>
        </row>
      </sheetData>
      <sheetData sheetId="6">
        <row r="22">
          <cell r="V22">
            <v>500000</v>
          </cell>
        </row>
        <row r="41">
          <cell r="Y41">
            <v>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ՄԺԾԾ-եկամուտ"/>
      <sheetName val="ՄԺԾԾ-ծախսեր"/>
      <sheetName val="հաստ.2025-2026"/>
      <sheetName val="վերջն."/>
      <sheetName val="համեմատական"/>
      <sheetName val="ծառայություններ"/>
      <sheetName val="բյուջե-2026"/>
      <sheetName val="բյուջե -2025"/>
      <sheetName val="բյուջե 2024"/>
      <sheetName val="տրանս.նյութեր"/>
      <sheetName val="անասնաբուժերի հաշվարկ"/>
      <sheetName val="Գրասեն. նյութ"/>
    </sheetNames>
    <sheetDataSet>
      <sheetData sheetId="0">
        <row r="54">
          <cell r="L54">
            <v>165699.4</v>
          </cell>
          <cell r="R54">
            <v>226245</v>
          </cell>
        </row>
        <row r="67">
          <cell r="Q67">
            <v>2227.2</v>
          </cell>
        </row>
      </sheetData>
      <sheetData sheetId="1">
        <row r="60">
          <cell r="N60">
            <v>-204506.6</v>
          </cell>
        </row>
      </sheetData>
      <sheetData sheetId="6">
        <row r="27">
          <cell r="T27">
            <v>806250</v>
          </cell>
        </row>
        <row r="28">
          <cell r="T28">
            <v>806250</v>
          </cell>
        </row>
        <row r="37">
          <cell r="K37">
            <v>1000000</v>
          </cell>
        </row>
        <row r="44">
          <cell r="K44">
            <v>1000000</v>
          </cell>
        </row>
        <row r="46">
          <cell r="O46">
            <v>1666250</v>
          </cell>
        </row>
        <row r="52">
          <cell r="R52">
            <v>1250000</v>
          </cell>
        </row>
      </sheetData>
      <sheetData sheetId="7">
        <row r="27">
          <cell r="T27">
            <v>787500</v>
          </cell>
        </row>
        <row r="28">
          <cell r="T28">
            <v>787500</v>
          </cell>
        </row>
        <row r="52">
          <cell r="O52">
            <v>1627500</v>
          </cell>
          <cell r="S52">
            <v>309665</v>
          </cell>
          <cell r="U52">
            <v>500000</v>
          </cell>
          <cell r="V52">
            <v>300000</v>
          </cell>
        </row>
      </sheetData>
      <sheetData sheetId="8">
        <row r="19">
          <cell r="Y19">
            <v>1000000</v>
          </cell>
        </row>
        <row r="23">
          <cell r="S23">
            <v>309665</v>
          </cell>
        </row>
        <row r="27">
          <cell r="T27">
            <v>825000</v>
          </cell>
          <cell r="Y27">
            <v>1000000</v>
          </cell>
        </row>
        <row r="28">
          <cell r="T28">
            <v>825000</v>
          </cell>
        </row>
        <row r="43">
          <cell r="O43">
            <v>1705000</v>
          </cell>
        </row>
        <row r="44">
          <cell r="V44">
            <v>300000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7"/>
      <sheetName val="Sheet1"/>
      <sheetName val="կապիտալ ծախսեր"/>
      <sheetName val="փաստացի ծրագրեր"/>
      <sheetName val="ծրագրեր 24-26"/>
      <sheetName val=" նախագծեր 2023համար"/>
      <sheetName val="8"/>
    </sheetNames>
    <sheetDataSet>
      <sheetData sheetId="9">
        <row r="28">
          <cell r="E28">
            <v>5000</v>
          </cell>
          <cell r="F28">
            <v>5000</v>
          </cell>
          <cell r="G28">
            <v>5000</v>
          </cell>
          <cell r="H28">
            <v>5000</v>
          </cell>
        </row>
        <row r="29">
          <cell r="E29">
            <v>23030</v>
          </cell>
          <cell r="F29">
            <v>9870</v>
          </cell>
        </row>
        <row r="30">
          <cell r="E30">
            <v>13750</v>
          </cell>
          <cell r="F30">
            <v>13750</v>
          </cell>
        </row>
        <row r="36">
          <cell r="E36">
            <v>20000</v>
          </cell>
          <cell r="F36">
            <v>20000</v>
          </cell>
        </row>
        <row r="37">
          <cell r="E37">
            <v>21250</v>
          </cell>
          <cell r="F37">
            <v>21250</v>
          </cell>
          <cell r="G37">
            <v>21250</v>
          </cell>
          <cell r="H37">
            <v>21250</v>
          </cell>
        </row>
        <row r="39">
          <cell r="E39">
            <v>40000</v>
          </cell>
          <cell r="F39">
            <v>40000</v>
          </cell>
        </row>
        <row r="40">
          <cell r="E40">
            <v>10000</v>
          </cell>
          <cell r="F40">
            <v>10000</v>
          </cell>
          <cell r="G40">
            <v>10000</v>
          </cell>
          <cell r="H40">
            <v>10000</v>
          </cell>
        </row>
        <row r="41">
          <cell r="G41">
            <v>32500</v>
          </cell>
          <cell r="H41">
            <v>32500</v>
          </cell>
        </row>
        <row r="43">
          <cell r="E43">
            <v>17875</v>
          </cell>
          <cell r="F43">
            <v>9625</v>
          </cell>
          <cell r="G43">
            <v>17875</v>
          </cell>
          <cell r="H43">
            <v>9625</v>
          </cell>
        </row>
        <row r="44">
          <cell r="E44">
            <v>25000</v>
          </cell>
          <cell r="F44">
            <v>25000</v>
          </cell>
          <cell r="G44">
            <v>25000</v>
          </cell>
          <cell r="H44">
            <v>25000</v>
          </cell>
        </row>
        <row r="45">
          <cell r="E45">
            <v>21000</v>
          </cell>
          <cell r="F45">
            <v>14000</v>
          </cell>
        </row>
        <row r="48">
          <cell r="E48">
            <v>28125</v>
          </cell>
          <cell r="F48">
            <v>34375</v>
          </cell>
          <cell r="G48">
            <v>28125</v>
          </cell>
          <cell r="H48">
            <v>34375</v>
          </cell>
        </row>
        <row r="49">
          <cell r="E49">
            <v>244155</v>
          </cell>
          <cell r="G49">
            <v>196861.05</v>
          </cell>
          <cell r="H49">
            <v>203107.95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</sheetNames>
    <sheetDataSet>
      <sheetData sheetId="0">
        <row r="15">
          <cell r="E15">
            <v>1089.4</v>
          </cell>
        </row>
        <row r="16">
          <cell r="E16">
            <v>1307.3</v>
          </cell>
        </row>
        <row r="25">
          <cell r="E25">
            <v>7858.43</v>
          </cell>
        </row>
        <row r="26">
          <cell r="E26">
            <v>1421.064</v>
          </cell>
        </row>
        <row r="36">
          <cell r="E36">
            <v>34133.833</v>
          </cell>
        </row>
      </sheetData>
      <sheetData sheetId="1">
        <row r="222">
          <cell r="H222">
            <v>2059.127</v>
          </cell>
        </row>
        <row r="223">
          <cell r="H223">
            <v>25910.9</v>
          </cell>
        </row>
        <row r="233">
          <cell r="H233">
            <v>5439.5</v>
          </cell>
        </row>
        <row r="234">
          <cell r="H234">
            <v>35427.5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կապիտալ ծախսեր 24-26"/>
      <sheetName val="ՄԺԾԾ-ծախսեր"/>
      <sheetName val="հաստ.2024-2026"/>
      <sheetName val="վերջն."/>
      <sheetName val="համեմատական"/>
      <sheetName val="ծառայություններ"/>
      <sheetName val="բյուջե-2026"/>
      <sheetName val="բյուջե -2025"/>
      <sheetName val="բյուջե 2024"/>
      <sheetName val="տրանս.նյութեր"/>
      <sheetName val="անասնաբուժերի հաշվարկ"/>
      <sheetName val="Գրասեն. նյութ"/>
    </sheetNames>
    <sheetDataSet>
      <sheetData sheetId="6">
        <row r="5">
          <cell r="G5">
            <v>85756764</v>
          </cell>
          <cell r="H5">
            <v>6754593.6</v>
          </cell>
          <cell r="I5">
            <v>6955893.6</v>
          </cell>
          <cell r="N5">
            <v>1488000</v>
          </cell>
        </row>
        <row r="6">
          <cell r="G6">
            <v>10441195.5</v>
          </cell>
          <cell r="H6">
            <v>844324.2</v>
          </cell>
          <cell r="I6">
            <v>869486.7</v>
          </cell>
          <cell r="N6">
            <v>186000</v>
          </cell>
        </row>
        <row r="7">
          <cell r="G7">
            <v>2923534.74</v>
          </cell>
        </row>
        <row r="9">
          <cell r="G9">
            <v>1236250</v>
          </cell>
          <cell r="H9">
            <v>100000</v>
          </cell>
          <cell r="I9">
            <v>100000</v>
          </cell>
        </row>
        <row r="10">
          <cell r="G10">
            <v>537500</v>
          </cell>
        </row>
        <row r="12">
          <cell r="G12">
            <v>3148744.508949375</v>
          </cell>
          <cell r="H12">
            <v>759806.87934375</v>
          </cell>
          <cell r="I12">
            <v>834914.2260375</v>
          </cell>
        </row>
        <row r="13">
          <cell r="Q13">
            <v>29452774.50675</v>
          </cell>
        </row>
        <row r="14">
          <cell r="G14">
            <v>427517.375692</v>
          </cell>
        </row>
        <row r="15">
          <cell r="G15">
            <v>1853015.5666666667</v>
          </cell>
          <cell r="H15">
            <v>78000</v>
          </cell>
          <cell r="I15">
            <v>62400</v>
          </cell>
        </row>
        <row r="16">
          <cell r="G16">
            <v>698750</v>
          </cell>
        </row>
        <row r="17">
          <cell r="G17">
            <v>150000</v>
          </cell>
          <cell r="N17">
            <v>250000</v>
          </cell>
        </row>
        <row r="19">
          <cell r="G19">
            <v>1331000</v>
          </cell>
        </row>
        <row r="20">
          <cell r="P20">
            <v>350000</v>
          </cell>
        </row>
        <row r="21">
          <cell r="P21">
            <v>2214000</v>
          </cell>
        </row>
        <row r="22">
          <cell r="G22">
            <v>312000</v>
          </cell>
          <cell r="H22">
            <v>24000</v>
          </cell>
          <cell r="I22">
            <v>24000</v>
          </cell>
          <cell r="N22">
            <v>48000</v>
          </cell>
        </row>
        <row r="24">
          <cell r="P24">
            <v>1075000</v>
          </cell>
        </row>
        <row r="25">
          <cell r="P25">
            <v>332750</v>
          </cell>
        </row>
        <row r="26">
          <cell r="P26">
            <v>4730000</v>
          </cell>
        </row>
        <row r="27">
          <cell r="P27">
            <v>806250</v>
          </cell>
        </row>
        <row r="28">
          <cell r="G28">
            <v>123076</v>
          </cell>
          <cell r="H28">
            <v>25676</v>
          </cell>
          <cell r="I28">
            <v>17772</v>
          </cell>
          <cell r="N28">
            <v>200000</v>
          </cell>
          <cell r="W28">
            <v>1370410</v>
          </cell>
        </row>
        <row r="29">
          <cell r="G29">
            <v>256375</v>
          </cell>
          <cell r="H29">
            <v>46875</v>
          </cell>
          <cell r="I29">
            <v>56250</v>
          </cell>
          <cell r="Q29">
            <v>578812.5</v>
          </cell>
          <cell r="W29">
            <v>350000</v>
          </cell>
        </row>
        <row r="30">
          <cell r="G30">
            <v>906762.5</v>
          </cell>
          <cell r="H30">
            <v>53942.5</v>
          </cell>
          <cell r="I30">
            <v>53942.5</v>
          </cell>
        </row>
        <row r="32">
          <cell r="G32">
            <v>606837.5</v>
          </cell>
        </row>
        <row r="33">
          <cell r="N33">
            <v>410650</v>
          </cell>
        </row>
        <row r="34">
          <cell r="G34">
            <v>2320296</v>
          </cell>
        </row>
        <row r="35">
          <cell r="G35">
            <v>609249.8</v>
          </cell>
        </row>
        <row r="36">
          <cell r="G36">
            <v>165628.80000000002</v>
          </cell>
          <cell r="P36">
            <v>806250</v>
          </cell>
        </row>
        <row r="37">
          <cell r="G37">
            <v>408119.04</v>
          </cell>
          <cell r="K37">
            <v>1000000</v>
          </cell>
          <cell r="P37">
            <v>806250</v>
          </cell>
          <cell r="Q37">
            <v>983981.25</v>
          </cell>
        </row>
        <row r="39">
          <cell r="L39">
            <v>1876875</v>
          </cell>
        </row>
        <row r="40">
          <cell r="L40">
            <v>500000</v>
          </cell>
        </row>
        <row r="42">
          <cell r="J42">
            <v>2928200</v>
          </cell>
          <cell r="L42">
            <v>7562500</v>
          </cell>
          <cell r="M42">
            <v>3993000</v>
          </cell>
          <cell r="N42">
            <v>3365000</v>
          </cell>
          <cell r="X42">
            <v>500000</v>
          </cell>
        </row>
        <row r="43">
          <cell r="G43">
            <v>300000</v>
          </cell>
        </row>
        <row r="44">
          <cell r="K44">
            <v>2341229</v>
          </cell>
        </row>
        <row r="48">
          <cell r="X48">
            <v>1075000</v>
          </cell>
        </row>
        <row r="51">
          <cell r="P51">
            <v>6500000</v>
          </cell>
        </row>
      </sheetData>
      <sheetData sheetId="7">
        <row r="5">
          <cell r="G5">
            <v>85756764</v>
          </cell>
          <cell r="H5">
            <v>6754593.6</v>
          </cell>
          <cell r="I5">
            <v>6955893.6</v>
          </cell>
          <cell r="N5">
            <v>1488000</v>
          </cell>
        </row>
        <row r="6">
          <cell r="G6">
            <v>10441195.5</v>
          </cell>
          <cell r="H6">
            <v>844324.2</v>
          </cell>
          <cell r="I6">
            <v>869486.7</v>
          </cell>
          <cell r="N6">
            <v>186000</v>
          </cell>
        </row>
        <row r="7">
          <cell r="G7">
            <v>2923534.74</v>
          </cell>
        </row>
        <row r="9">
          <cell r="G9">
            <v>1207500</v>
          </cell>
          <cell r="H9">
            <v>100000</v>
          </cell>
          <cell r="I9">
            <v>100000</v>
          </cell>
        </row>
        <row r="10">
          <cell r="G10">
            <v>525000</v>
          </cell>
        </row>
        <row r="12">
          <cell r="G12">
            <v>2998804.2942375</v>
          </cell>
          <cell r="H12">
            <v>723625.5993749999</v>
          </cell>
          <cell r="I12">
            <v>795156.4057499999</v>
          </cell>
        </row>
        <row r="13">
          <cell r="Q13">
            <v>28050261.435</v>
          </cell>
        </row>
        <row r="14">
          <cell r="G14">
            <v>388652.15972</v>
          </cell>
        </row>
        <row r="15">
          <cell r="G15">
            <v>1853015.5666666667</v>
          </cell>
          <cell r="H15">
            <v>78000</v>
          </cell>
          <cell r="I15">
            <v>62400</v>
          </cell>
        </row>
        <row r="16">
          <cell r="G16">
            <v>682500</v>
          </cell>
        </row>
        <row r="17">
          <cell r="G17">
            <v>150000</v>
          </cell>
          <cell r="N17">
            <v>250000</v>
          </cell>
        </row>
        <row r="19">
          <cell r="G19">
            <v>1210000</v>
          </cell>
          <cell r="Y19">
            <v>1000000</v>
          </cell>
        </row>
        <row r="20">
          <cell r="P20">
            <v>350000</v>
          </cell>
        </row>
        <row r="21">
          <cell r="P21">
            <v>2214000</v>
          </cell>
        </row>
        <row r="22">
          <cell r="G22">
            <v>312000</v>
          </cell>
          <cell r="H22">
            <v>24000</v>
          </cell>
          <cell r="I22">
            <v>24000</v>
          </cell>
          <cell r="N22">
            <v>48000</v>
          </cell>
        </row>
        <row r="24">
          <cell r="P24">
            <v>1050000</v>
          </cell>
        </row>
        <row r="25">
          <cell r="P25">
            <v>302500</v>
          </cell>
        </row>
        <row r="26">
          <cell r="P26">
            <v>4620000</v>
          </cell>
        </row>
        <row r="27">
          <cell r="P27">
            <v>787500</v>
          </cell>
          <cell r="Y27">
            <v>1000000</v>
          </cell>
        </row>
        <row r="28">
          <cell r="G28">
            <v>123076</v>
          </cell>
          <cell r="H28">
            <v>25676</v>
          </cell>
          <cell r="I28">
            <v>17772</v>
          </cell>
          <cell r="N28">
            <v>200000</v>
          </cell>
          <cell r="W28">
            <v>1338540</v>
          </cell>
        </row>
        <row r="29">
          <cell r="G29">
            <v>254250</v>
          </cell>
          <cell r="H29">
            <v>56250</v>
          </cell>
          <cell r="I29">
            <v>67500</v>
          </cell>
          <cell r="Q29">
            <v>551250</v>
          </cell>
          <cell r="R29">
            <v>1250000</v>
          </cell>
          <cell r="W29">
            <v>300000</v>
          </cell>
        </row>
        <row r="30">
          <cell r="G30">
            <v>885675</v>
          </cell>
          <cell r="H30">
            <v>64731</v>
          </cell>
          <cell r="I30">
            <v>64731</v>
          </cell>
        </row>
        <row r="32">
          <cell r="G32">
            <v>592725</v>
          </cell>
        </row>
        <row r="33">
          <cell r="N33">
            <v>401100</v>
          </cell>
        </row>
        <row r="34">
          <cell r="G34">
            <v>2109360</v>
          </cell>
        </row>
        <row r="35">
          <cell r="G35">
            <v>595081.2</v>
          </cell>
        </row>
        <row r="36">
          <cell r="G36">
            <v>138024</v>
          </cell>
          <cell r="P36">
            <v>787500</v>
          </cell>
        </row>
        <row r="37">
          <cell r="G37">
            <v>340099.2</v>
          </cell>
          <cell r="K37">
            <v>1000000</v>
          </cell>
          <cell r="P37">
            <v>787500</v>
          </cell>
          <cell r="Q37">
            <v>937125</v>
          </cell>
        </row>
        <row r="39">
          <cell r="L39">
            <v>1851250</v>
          </cell>
        </row>
        <row r="40">
          <cell r="L40">
            <v>500000</v>
          </cell>
        </row>
        <row r="42">
          <cell r="J42">
            <v>2662000</v>
          </cell>
          <cell r="L42">
            <v>7575000</v>
          </cell>
          <cell r="M42">
            <v>3630000</v>
          </cell>
          <cell r="N42">
            <v>3365000</v>
          </cell>
          <cell r="X42">
            <v>500000</v>
          </cell>
        </row>
        <row r="43">
          <cell r="G43">
            <v>300000</v>
          </cell>
        </row>
        <row r="44">
          <cell r="K44">
            <v>2128390</v>
          </cell>
        </row>
        <row r="48">
          <cell r="X48">
            <v>1050000</v>
          </cell>
        </row>
        <row r="51">
          <cell r="P51">
            <v>6000000</v>
          </cell>
        </row>
      </sheetData>
      <sheetData sheetId="8">
        <row r="5">
          <cell r="G5">
            <v>85696764</v>
          </cell>
          <cell r="H5">
            <v>6724593.600000001</v>
          </cell>
          <cell r="I5">
            <v>6925893.6</v>
          </cell>
          <cell r="N5">
            <v>1428000</v>
          </cell>
        </row>
        <row r="6">
          <cell r="G6">
            <v>10433695.5</v>
          </cell>
          <cell r="H6">
            <v>840574.2000000001</v>
          </cell>
          <cell r="I6">
            <v>865736.7</v>
          </cell>
          <cell r="N6">
            <v>178500</v>
          </cell>
        </row>
        <row r="7">
          <cell r="G7">
            <v>2921434.74</v>
          </cell>
        </row>
        <row r="9">
          <cell r="G9">
            <v>1265000</v>
          </cell>
          <cell r="H9">
            <v>100000</v>
          </cell>
          <cell r="I9">
            <v>100000</v>
          </cell>
        </row>
        <row r="10">
          <cell r="G10">
            <v>550000</v>
          </cell>
        </row>
        <row r="12">
          <cell r="G12">
            <v>2856004.08975</v>
          </cell>
          <cell r="H12">
            <v>689167.2374999999</v>
          </cell>
          <cell r="I12">
            <v>757291.815</v>
          </cell>
        </row>
        <row r="13">
          <cell r="Q13">
            <v>26714534.7</v>
          </cell>
        </row>
        <row r="14">
          <cell r="G14">
            <v>353320.1452</v>
          </cell>
        </row>
        <row r="15">
          <cell r="G15">
            <v>1853015.5666666667</v>
          </cell>
          <cell r="H15">
            <v>78000</v>
          </cell>
          <cell r="I15">
            <v>62400</v>
          </cell>
        </row>
        <row r="16">
          <cell r="G16">
            <v>715000</v>
          </cell>
        </row>
        <row r="17">
          <cell r="G17">
            <v>150000</v>
          </cell>
          <cell r="N17">
            <v>250000</v>
          </cell>
        </row>
        <row r="19">
          <cell r="G19">
            <v>1100000</v>
          </cell>
        </row>
        <row r="20">
          <cell r="P20">
            <v>350000</v>
          </cell>
        </row>
        <row r="21">
          <cell r="P21">
            <v>2214000</v>
          </cell>
        </row>
        <row r="22">
          <cell r="G22">
            <v>312000</v>
          </cell>
          <cell r="H22">
            <v>24000</v>
          </cell>
          <cell r="I22">
            <v>24000</v>
          </cell>
          <cell r="N22">
            <v>48000</v>
          </cell>
        </row>
        <row r="24">
          <cell r="P24">
            <v>1100000</v>
          </cell>
        </row>
        <row r="25">
          <cell r="P25">
            <v>275000</v>
          </cell>
        </row>
        <row r="26">
          <cell r="P26">
            <v>4840000</v>
          </cell>
        </row>
        <row r="27">
          <cell r="P27">
            <v>825000</v>
          </cell>
        </row>
        <row r="28">
          <cell r="G28">
            <v>123076</v>
          </cell>
          <cell r="H28">
            <v>25676</v>
          </cell>
          <cell r="I28">
            <v>17772</v>
          </cell>
          <cell r="N28">
            <v>200000</v>
          </cell>
          <cell r="W28">
            <v>1402280</v>
          </cell>
        </row>
        <row r="29">
          <cell r="G29">
            <v>258500</v>
          </cell>
          <cell r="H29">
            <v>37500</v>
          </cell>
          <cell r="I29">
            <v>45000</v>
          </cell>
          <cell r="Q29">
            <v>525000</v>
          </cell>
          <cell r="W29">
            <v>250000</v>
          </cell>
        </row>
        <row r="30">
          <cell r="G30">
            <v>927850</v>
          </cell>
          <cell r="H30">
            <v>43154</v>
          </cell>
          <cell r="I30">
            <v>43154</v>
          </cell>
        </row>
        <row r="32">
          <cell r="G32">
            <v>620950</v>
          </cell>
        </row>
        <row r="33">
          <cell r="N33">
            <v>420200</v>
          </cell>
        </row>
        <row r="34">
          <cell r="G34">
            <v>1917600</v>
          </cell>
        </row>
        <row r="35">
          <cell r="G35">
            <v>623418.4</v>
          </cell>
        </row>
        <row r="36">
          <cell r="G36">
            <v>115020</v>
          </cell>
          <cell r="P36">
            <v>825000</v>
          </cell>
        </row>
        <row r="37">
          <cell r="G37">
            <v>283416</v>
          </cell>
          <cell r="K37">
            <v>1000000</v>
          </cell>
          <cell r="P37">
            <v>825000</v>
          </cell>
          <cell r="Q37">
            <v>892500</v>
          </cell>
        </row>
        <row r="39">
          <cell r="L39">
            <v>1902500</v>
          </cell>
        </row>
        <row r="40">
          <cell r="L40">
            <v>500000</v>
          </cell>
        </row>
        <row r="42">
          <cell r="J42">
            <v>2420000</v>
          </cell>
          <cell r="L42">
            <v>7550000</v>
          </cell>
          <cell r="M42">
            <v>3300000</v>
          </cell>
          <cell r="N42">
            <v>3365000</v>
          </cell>
        </row>
        <row r="43">
          <cell r="G43">
            <v>300000</v>
          </cell>
        </row>
        <row r="44">
          <cell r="K44">
            <v>1934900</v>
          </cell>
        </row>
        <row r="48">
          <cell r="X48">
            <v>1100000</v>
          </cell>
        </row>
        <row r="51">
          <cell r="P51">
            <v>5500000</v>
          </cell>
        </row>
        <row r="71">
          <cell r="Z71">
            <v>250000</v>
          </cell>
        </row>
        <row r="76">
          <cell r="Z76">
            <v>850000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բյուջե ծախս-ընդհանուր"/>
      <sheetName val="տեղական վճարներ"/>
      <sheetName val="տեղական տուրքերի բացվածք"/>
      <sheetName val="բյուջե 2023-եկամուտ"/>
      <sheetName val="անասնաբուժերի հաշվարկ"/>
      <sheetName val="համադրում 2023-2024-եկամուտ"/>
      <sheetName val="համադրում 2023-2024-ծախս"/>
    </sheetNames>
    <sheetDataSet>
      <sheetData sheetId="3">
        <row r="8">
          <cell r="N8">
            <v>4533135</v>
          </cell>
        </row>
        <row r="13">
          <cell r="N13">
            <v>1807410</v>
          </cell>
        </row>
        <row r="14">
          <cell r="N14">
            <v>3943320</v>
          </cell>
        </row>
        <row r="15">
          <cell r="N15">
            <v>58979285</v>
          </cell>
        </row>
        <row r="18">
          <cell r="N18">
            <v>53309320</v>
          </cell>
        </row>
        <row r="21">
          <cell r="N21">
            <v>300000</v>
          </cell>
        </row>
        <row r="24">
          <cell r="N24">
            <v>348750</v>
          </cell>
        </row>
        <row r="25">
          <cell r="N25">
            <v>11250</v>
          </cell>
        </row>
        <row r="26">
          <cell r="N26">
            <v>7500</v>
          </cell>
        </row>
        <row r="27">
          <cell r="N27">
            <v>1408000</v>
          </cell>
        </row>
        <row r="28">
          <cell r="N28">
            <v>1013000</v>
          </cell>
        </row>
        <row r="29">
          <cell r="N29">
            <v>625852.5</v>
          </cell>
        </row>
        <row r="30">
          <cell r="N30">
            <v>15000</v>
          </cell>
        </row>
        <row r="31">
          <cell r="N31">
            <v>150000</v>
          </cell>
        </row>
        <row r="32">
          <cell r="N32">
            <v>0</v>
          </cell>
        </row>
        <row r="33">
          <cell r="N33">
            <v>1863000</v>
          </cell>
        </row>
        <row r="34">
          <cell r="N34">
            <v>37500</v>
          </cell>
        </row>
        <row r="35">
          <cell r="N35">
            <v>459000</v>
          </cell>
        </row>
        <row r="36">
          <cell r="N36">
            <v>1050000</v>
          </cell>
        </row>
        <row r="39">
          <cell r="N39">
            <v>4515600</v>
          </cell>
        </row>
        <row r="40">
          <cell r="N40">
            <v>0</v>
          </cell>
        </row>
        <row r="41">
          <cell r="N41">
            <v>994207</v>
          </cell>
        </row>
        <row r="42">
          <cell r="N42">
            <v>134318019.775</v>
          </cell>
        </row>
        <row r="43">
          <cell r="N43">
            <v>76274920</v>
          </cell>
        </row>
        <row r="45">
          <cell r="N45">
            <v>550000</v>
          </cell>
        </row>
        <row r="47">
          <cell r="N47">
            <v>420000</v>
          </cell>
        </row>
        <row r="55">
          <cell r="N55">
            <v>7560000</v>
          </cell>
        </row>
        <row r="57">
          <cell r="N57">
            <v>4012500</v>
          </cell>
        </row>
        <row r="59">
          <cell r="N59">
            <v>5502000</v>
          </cell>
        </row>
        <row r="65">
          <cell r="N65">
            <v>217753000</v>
          </cell>
        </row>
        <row r="66">
          <cell r="N66">
            <v>1307300</v>
          </cell>
        </row>
        <row r="67">
          <cell r="N67">
            <v>1089400</v>
          </cell>
        </row>
        <row r="70">
          <cell r="N70">
            <v>2227200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ՄԺԾԾ-եկամուտ"/>
      <sheetName val="ՄԺԾԾ-ծախս"/>
      <sheetName val="հաստիք"/>
      <sheetName val="վճարներ"/>
      <sheetName val="տրանսպ. ամորտ"/>
      <sheetName val="ծառայ."/>
      <sheetName val="ապրանքներ"/>
      <sheetName val="բյուջե- 2026"/>
      <sheetName val="բյուջե -2025"/>
      <sheetName val="բյուջե-2024 "/>
      <sheetName val="ՍՄՔՑ"/>
      <sheetName val="ԱՔՑ"/>
      <sheetName val="տրանս.նյութեր"/>
    </sheetNames>
    <sheetDataSet>
      <sheetData sheetId="0">
        <row r="18">
          <cell r="T18">
            <v>19421.752</v>
          </cell>
        </row>
      </sheetData>
      <sheetData sheetId="1">
        <row r="15">
          <cell r="K15">
            <v>13249</v>
          </cell>
          <cell r="N15">
            <v>6868.13</v>
          </cell>
          <cell r="T15">
            <v>10058.55</v>
          </cell>
          <cell r="W15">
            <v>8463.34</v>
          </cell>
        </row>
        <row r="16">
          <cell r="N16">
            <v>8222.9706</v>
          </cell>
          <cell r="T16">
            <v>5149.379100000002</v>
          </cell>
          <cell r="W16">
            <v>6626.954850000002</v>
          </cell>
        </row>
        <row r="28">
          <cell r="K28">
            <v>3968.6</v>
          </cell>
          <cell r="N28">
            <v>4281.430729539485</v>
          </cell>
          <cell r="T28">
            <v>4346.322275</v>
          </cell>
          <cell r="W28">
            <v>4339.528887500001</v>
          </cell>
        </row>
        <row r="40">
          <cell r="K40">
            <v>18845.1</v>
          </cell>
          <cell r="N40">
            <v>19613.98</v>
          </cell>
          <cell r="T40">
            <v>19229.524</v>
          </cell>
          <cell r="W40">
            <v>19421.752</v>
          </cell>
        </row>
        <row r="41">
          <cell r="K41">
            <v>63617.4</v>
          </cell>
          <cell r="N41">
            <v>81451.06505</v>
          </cell>
          <cell r="T41">
            <v>84482.6243275</v>
          </cell>
          <cell r="W41">
            <v>83801.70868874999</v>
          </cell>
        </row>
        <row r="54">
          <cell r="K54">
            <v>13540</v>
          </cell>
          <cell r="N54">
            <v>21393.207495221828</v>
          </cell>
          <cell r="T54">
            <v>22033.563657394614</v>
          </cell>
          <cell r="W54">
            <v>21948.46976078998</v>
          </cell>
        </row>
        <row r="66">
          <cell r="K66">
            <v>8828.4</v>
          </cell>
          <cell r="N66">
            <v>7559.999999999999</v>
          </cell>
          <cell r="T66">
            <v>7559.999999999999</v>
          </cell>
          <cell r="W66">
            <v>7559.999999999999</v>
          </cell>
        </row>
        <row r="67">
          <cell r="K67">
            <v>10800</v>
          </cell>
          <cell r="N67">
            <v>6315.1995000000015</v>
          </cell>
          <cell r="T67">
            <v>6726.971975000001</v>
          </cell>
          <cell r="W67">
            <v>6659.445737500001</v>
          </cell>
        </row>
        <row r="91">
          <cell r="K91">
            <v>2758.3</v>
          </cell>
          <cell r="N91">
            <v>2596.5</v>
          </cell>
          <cell r="W91">
            <v>2596.5</v>
          </cell>
        </row>
        <row r="92">
          <cell r="K92">
            <v>2375.3</v>
          </cell>
          <cell r="N92">
            <v>1721.6291272681792</v>
          </cell>
          <cell r="T92">
            <v>1909.8664782918568</v>
          </cell>
          <cell r="W92">
            <v>1888.7515621420507</v>
          </cell>
        </row>
        <row r="104">
          <cell r="K104">
            <v>4203.9</v>
          </cell>
          <cell r="N104">
            <v>4643.629127268179</v>
          </cell>
          <cell r="T104">
            <v>4831.866478291857</v>
          </cell>
          <cell r="W104">
            <v>4990.9515621420505</v>
          </cell>
        </row>
      </sheetData>
      <sheetData sheetId="3">
        <row r="23">
          <cell r="G23">
            <v>19229524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հաստիք"/>
      <sheetName val="բյուջե 2024-2026"/>
      <sheetName val="քան.ցուցանիշ"/>
      <sheetName val="ծառայություններ"/>
      <sheetName val="տրանս.նյութեր"/>
      <sheetName val="ՄԺ-ծախս"/>
      <sheetName val="ՄԺ-եկ"/>
      <sheetName val="նյութեր"/>
    </sheetNames>
    <sheetDataSet>
      <sheetData sheetId="1">
        <row r="4">
          <cell r="O4">
            <v>26802528</v>
          </cell>
        </row>
        <row r="5">
          <cell r="I5">
            <v>2173544</v>
          </cell>
          <cell r="L5">
            <v>2233544</v>
          </cell>
          <cell r="O5">
            <v>2233544</v>
          </cell>
        </row>
        <row r="6">
          <cell r="I6">
            <v>543386</v>
          </cell>
          <cell r="L6">
            <v>558386</v>
          </cell>
          <cell r="O6">
            <v>558386</v>
          </cell>
        </row>
        <row r="11">
          <cell r="L11">
            <v>165000</v>
          </cell>
        </row>
      </sheetData>
      <sheetData sheetId="5">
        <row r="16">
          <cell r="K16">
            <v>25178.4</v>
          </cell>
          <cell r="N16">
            <v>26082.528</v>
          </cell>
          <cell r="T16">
            <v>26802.528</v>
          </cell>
        </row>
        <row r="18">
          <cell r="K18">
            <v>7049.8</v>
          </cell>
          <cell r="N18">
            <v>7159.125599999999</v>
          </cell>
          <cell r="T18">
            <v>7875.038159999999</v>
          </cell>
          <cell r="W18">
            <v>7517.081879999999</v>
          </cell>
        </row>
        <row r="19">
          <cell r="K19">
            <v>673.1</v>
          </cell>
          <cell r="N19">
            <v>791.1548549999999</v>
          </cell>
          <cell r="T19">
            <v>870.2703404999999</v>
          </cell>
          <cell r="W19">
            <v>830.71259775</v>
          </cell>
        </row>
        <row r="23">
          <cell r="K23">
            <v>100</v>
          </cell>
          <cell r="N23">
            <v>150</v>
          </cell>
        </row>
        <row r="27">
          <cell r="K27">
            <v>100</v>
          </cell>
          <cell r="T27">
            <v>165</v>
          </cell>
        </row>
        <row r="28">
          <cell r="T28">
            <v>400</v>
          </cell>
        </row>
        <row r="29">
          <cell r="K29">
            <v>450</v>
          </cell>
          <cell r="N29">
            <v>495</v>
          </cell>
          <cell r="T29">
            <v>495</v>
          </cell>
          <cell r="W29">
            <v>495</v>
          </cell>
        </row>
        <row r="32">
          <cell r="K32">
            <v>164.4</v>
          </cell>
          <cell r="N32">
            <v>179.4</v>
          </cell>
          <cell r="T32">
            <v>179.4</v>
          </cell>
          <cell r="W32">
            <v>179.4</v>
          </cell>
        </row>
        <row r="33">
          <cell r="K33">
            <v>321.9</v>
          </cell>
          <cell r="N33">
            <v>1088.8303228600003</v>
          </cell>
          <cell r="T33">
            <v>1197.7133551460001</v>
          </cell>
          <cell r="W33">
            <v>1317.4846906606</v>
          </cell>
        </row>
        <row r="34">
          <cell r="K34">
            <v>1466.9</v>
          </cell>
          <cell r="N34">
            <v>1008.7</v>
          </cell>
          <cell r="T34">
            <v>962.85</v>
          </cell>
          <cell r="W34">
            <v>985.775</v>
          </cell>
        </row>
        <row r="35">
          <cell r="K35">
            <v>289.5</v>
          </cell>
          <cell r="N35">
            <v>512.8675</v>
          </cell>
          <cell r="T35">
            <v>493.7275</v>
          </cell>
          <cell r="W35">
            <v>503.2975</v>
          </cell>
        </row>
        <row r="36">
          <cell r="K36">
            <v>2850.8</v>
          </cell>
          <cell r="N36">
            <v>2631.9612</v>
          </cell>
          <cell r="T36">
            <v>2512.3266</v>
          </cell>
          <cell r="W36">
            <v>2572.1439000000005</v>
          </cell>
        </row>
        <row r="37">
          <cell r="K37">
            <v>71.7</v>
          </cell>
          <cell r="N37">
            <v>120.175</v>
          </cell>
          <cell r="T37">
            <v>114.7125</v>
          </cell>
          <cell r="W37">
            <v>117.44375</v>
          </cell>
        </row>
        <row r="38">
          <cell r="K38">
            <v>102.5</v>
          </cell>
          <cell r="N38">
            <v>102.588</v>
          </cell>
          <cell r="T38">
            <v>102.538</v>
          </cell>
          <cell r="W38">
            <v>102.563</v>
          </cell>
        </row>
        <row r="39">
          <cell r="J39">
            <v>107.2</v>
          </cell>
          <cell r="N39">
            <v>239.03</v>
          </cell>
          <cell r="T39">
            <v>228.165</v>
          </cell>
          <cell r="W39">
            <v>233.5975</v>
          </cell>
        </row>
        <row r="40">
          <cell r="K40">
            <v>50</v>
          </cell>
          <cell r="N40">
            <v>50</v>
          </cell>
          <cell r="T40">
            <v>50</v>
          </cell>
          <cell r="W40">
            <v>50</v>
          </cell>
        </row>
        <row r="41">
          <cell r="K41">
            <v>12000</v>
          </cell>
        </row>
        <row r="42">
          <cell r="U42">
            <v>42500</v>
          </cell>
          <cell r="X42">
            <v>42500</v>
          </cell>
        </row>
        <row r="43">
          <cell r="L43">
            <v>10500</v>
          </cell>
          <cell r="X43">
            <v>39969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0">
      <selection activeCell="A23" sqref="A23:C24"/>
    </sheetView>
  </sheetViews>
  <sheetFormatPr defaultColWidth="9.140625" defaultRowHeight="12"/>
  <cols>
    <col min="1" max="11" width="9.140625" style="235" customWidth="1"/>
  </cols>
  <sheetData>
    <row r="1" spans="8:11" ht="15">
      <c r="H1" s="236"/>
      <c r="I1" s="246" t="s">
        <v>586</v>
      </c>
      <c r="J1" s="246"/>
      <c r="K1" s="246"/>
    </row>
    <row r="2" spans="8:11" ht="16.5" customHeight="1">
      <c r="H2" s="245" t="s">
        <v>593</v>
      </c>
      <c r="I2" s="245"/>
      <c r="J2" s="245"/>
      <c r="K2" s="245"/>
    </row>
    <row r="3" spans="5:11" ht="23.25" customHeight="1">
      <c r="E3" s="290" t="s">
        <v>594</v>
      </c>
      <c r="F3" s="290"/>
      <c r="G3" s="290"/>
      <c r="H3" s="290"/>
      <c r="I3" s="290"/>
      <c r="J3" s="290"/>
      <c r="K3" s="290"/>
    </row>
    <row r="4" spans="8:11" ht="23.25" customHeight="1">
      <c r="H4" s="237"/>
      <c r="I4" s="237"/>
      <c r="J4" s="237"/>
      <c r="K4" s="237"/>
    </row>
    <row r="5" spans="1:11" ht="25.5" customHeight="1">
      <c r="A5" s="252" t="s">
        <v>587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8" ht="15">
      <c r="A6" s="232"/>
      <c r="B6" s="232"/>
      <c r="C6" s="232"/>
      <c r="D6" s="232"/>
      <c r="E6" s="232"/>
      <c r="F6" s="232"/>
      <c r="G6" s="232"/>
      <c r="H6" s="232"/>
    </row>
    <row r="7" spans="1:11" ht="25.5" customHeight="1">
      <c r="A7" s="252" t="s">
        <v>121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8" ht="15">
      <c r="A8" s="232"/>
      <c r="B8" s="232"/>
      <c r="C8" s="232"/>
      <c r="D8" s="232"/>
      <c r="E8" s="232"/>
      <c r="F8" s="232"/>
      <c r="G8" s="232"/>
      <c r="H8" s="232"/>
    </row>
    <row r="9" spans="1:11" ht="47.25" customHeight="1">
      <c r="A9" s="251" t="s">
        <v>588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1:8" ht="33">
      <c r="A10" s="232"/>
      <c r="B10" s="232"/>
      <c r="C10" s="233"/>
      <c r="D10" s="232"/>
      <c r="E10" s="232"/>
      <c r="F10" s="232"/>
      <c r="G10" s="232"/>
      <c r="H10" s="232"/>
    </row>
    <row r="11" spans="1:8" ht="15">
      <c r="A11" s="232"/>
      <c r="B11" s="232"/>
      <c r="C11" s="232"/>
      <c r="D11" s="232"/>
      <c r="E11" s="232"/>
      <c r="F11" s="232"/>
      <c r="G11" s="232"/>
      <c r="H11" s="232"/>
    </row>
    <row r="12" spans="1:9" ht="22.5" customHeight="1">
      <c r="A12" s="249" t="s">
        <v>116</v>
      </c>
      <c r="B12" s="249"/>
      <c r="C12" s="249"/>
      <c r="D12" s="249"/>
      <c r="E12" s="249"/>
      <c r="F12" s="249"/>
      <c r="G12" s="249"/>
      <c r="H12" s="249"/>
      <c r="I12" s="249"/>
    </row>
    <row r="13" spans="1:8" ht="15">
      <c r="A13" s="232"/>
      <c r="B13" s="232"/>
      <c r="C13" s="232"/>
      <c r="D13" s="232"/>
      <c r="E13" s="232"/>
      <c r="F13" s="232"/>
      <c r="G13" s="232"/>
      <c r="H13" s="232"/>
    </row>
    <row r="14" spans="1:9" ht="20.25" customHeight="1">
      <c r="A14" s="250" t="s">
        <v>117</v>
      </c>
      <c r="B14" s="250"/>
      <c r="C14" s="250"/>
      <c r="D14" s="250"/>
      <c r="E14" s="250"/>
      <c r="F14" s="250"/>
      <c r="G14" s="250"/>
      <c r="H14" s="250"/>
      <c r="I14" s="250"/>
    </row>
    <row r="15" spans="1:8" ht="15">
      <c r="A15" s="232"/>
      <c r="B15" s="232"/>
      <c r="C15" s="232"/>
      <c r="D15" s="232"/>
      <c r="E15" s="232"/>
      <c r="F15" s="232"/>
      <c r="G15" s="232"/>
      <c r="H15" s="232"/>
    </row>
    <row r="16" spans="1:9" ht="20.25" customHeight="1">
      <c r="A16" s="250" t="s">
        <v>589</v>
      </c>
      <c r="B16" s="250"/>
      <c r="C16" s="250"/>
      <c r="D16" s="250"/>
      <c r="E16" s="250"/>
      <c r="F16" s="250"/>
      <c r="G16" s="250"/>
      <c r="H16" s="250"/>
      <c r="I16" s="250"/>
    </row>
    <row r="17" spans="1:8" ht="20.25">
      <c r="A17" s="232"/>
      <c r="B17" s="232"/>
      <c r="C17" s="234"/>
      <c r="D17" s="232"/>
      <c r="E17" s="232"/>
      <c r="F17" s="232"/>
      <c r="G17" s="232"/>
      <c r="H17" s="232"/>
    </row>
    <row r="18" spans="1:8" ht="20.25">
      <c r="A18" s="232"/>
      <c r="B18" s="232"/>
      <c r="C18" s="234"/>
      <c r="D18" s="232"/>
      <c r="E18" s="232"/>
      <c r="F18" s="232"/>
      <c r="G18" s="232"/>
      <c r="H18" s="232"/>
    </row>
    <row r="19" spans="1:8" ht="15">
      <c r="A19" s="232"/>
      <c r="B19" s="232"/>
      <c r="C19" s="232"/>
      <c r="D19" s="232"/>
      <c r="E19" s="232"/>
      <c r="F19" s="232"/>
      <c r="G19" s="232"/>
      <c r="H19" s="232"/>
    </row>
    <row r="20" spans="1:9" ht="15" customHeight="1">
      <c r="A20" s="232"/>
      <c r="B20" s="232"/>
      <c r="C20" s="247" t="s">
        <v>118</v>
      </c>
      <c r="D20" s="247"/>
      <c r="E20" s="247"/>
      <c r="F20" s="247"/>
      <c r="G20" s="247"/>
      <c r="H20" s="247"/>
      <c r="I20" s="247"/>
    </row>
    <row r="21" spans="1:8" ht="15">
      <c r="A21" s="232"/>
      <c r="B21" s="232"/>
      <c r="C21" s="232"/>
      <c r="D21" s="232"/>
      <c r="E21" s="232"/>
      <c r="F21" s="232"/>
      <c r="G21" s="232"/>
      <c r="H21" s="232"/>
    </row>
    <row r="22" spans="1:4" ht="15">
      <c r="A22" s="232"/>
      <c r="B22" s="232"/>
      <c r="C22" s="232"/>
      <c r="D22" s="232"/>
    </row>
    <row r="23" spans="1:11" ht="15" customHeight="1">
      <c r="A23" s="247" t="s">
        <v>119</v>
      </c>
      <c r="B23" s="247"/>
      <c r="C23" s="247"/>
      <c r="D23" s="232"/>
      <c r="E23" s="248" t="s">
        <v>120</v>
      </c>
      <c r="F23" s="248"/>
      <c r="G23" s="248"/>
      <c r="H23" s="248"/>
      <c r="I23" s="248"/>
      <c r="J23" s="248"/>
      <c r="K23" s="248"/>
    </row>
    <row r="24" spans="1:11" ht="25.5" customHeight="1">
      <c r="A24" s="247"/>
      <c r="B24" s="247"/>
      <c r="C24" s="247"/>
      <c r="D24" s="232"/>
      <c r="E24" s="248"/>
      <c r="F24" s="248"/>
      <c r="G24" s="248"/>
      <c r="H24" s="248"/>
      <c r="I24" s="248"/>
      <c r="J24" s="248"/>
      <c r="K24" s="248"/>
    </row>
    <row r="25" spans="1:4" ht="15">
      <c r="A25" s="232"/>
      <c r="B25" s="232"/>
      <c r="C25" s="232"/>
      <c r="D25" s="232"/>
    </row>
  </sheetData>
  <sheetProtection/>
  <mergeCells count="12">
    <mergeCell ref="I1:K1"/>
    <mergeCell ref="A14:I14"/>
    <mergeCell ref="A16:I16"/>
    <mergeCell ref="C20:I20"/>
    <mergeCell ref="A9:K9"/>
    <mergeCell ref="A7:K7"/>
    <mergeCell ref="A5:K5"/>
    <mergeCell ref="E3:K3"/>
    <mergeCell ref="H2:K2"/>
    <mergeCell ref="A23:C24"/>
    <mergeCell ref="E23:K24"/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3"/>
  <sheetViews>
    <sheetView view="pageBreakPreview" zoomScale="60" zoomScalePageLayoutView="0" workbookViewId="0" topLeftCell="A62">
      <selection activeCell="G78" sqref="G78"/>
    </sheetView>
  </sheetViews>
  <sheetFormatPr defaultColWidth="9.140625" defaultRowHeight="12"/>
  <cols>
    <col min="1" max="1" width="8.7109375" style="121" customWidth="1"/>
    <col min="2" max="2" width="39.140625" style="120" customWidth="1"/>
    <col min="3" max="3" width="9.28125" style="121" customWidth="1"/>
    <col min="4" max="4" width="13.7109375" style="121" customWidth="1"/>
    <col min="5" max="5" width="13.8515625" style="121" customWidth="1"/>
    <col min="6" max="6" width="13.421875" style="121" customWidth="1"/>
    <col min="7" max="7" width="15.00390625" style="57" customWidth="1"/>
    <col min="8" max="8" width="15.7109375" style="57" customWidth="1"/>
    <col min="9" max="9" width="13.28125" style="57" customWidth="1"/>
    <col min="10" max="11" width="15.140625" style="44" customWidth="1"/>
    <col min="12" max="12" width="13.00390625" style="44" customWidth="1"/>
    <col min="13" max="15" width="14.421875" style="44" customWidth="1"/>
    <col min="16" max="16" width="15.00390625" style="44" customWidth="1"/>
    <col min="17" max="18" width="14.28125" style="44" customWidth="1"/>
    <col min="19" max="19" width="14.57421875" style="119" customWidth="1"/>
    <col min="20" max="21" width="13.421875" style="119" customWidth="1"/>
    <col min="22" max="35" width="9.140625" style="126" customWidth="1"/>
  </cols>
  <sheetData>
    <row r="1" spans="1:22" ht="15" customHeight="1">
      <c r="A1" s="224"/>
      <c r="B1" s="224"/>
      <c r="C1" s="224"/>
      <c r="D1" s="225"/>
      <c r="E1" s="225"/>
      <c r="F1" s="22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24"/>
      <c r="T1" s="264"/>
      <c r="U1" s="264"/>
      <c r="V1" s="264"/>
    </row>
    <row r="2" spans="1:22" ht="15" customHeight="1">
      <c r="A2" s="224"/>
      <c r="B2" s="224"/>
      <c r="C2" s="224"/>
      <c r="D2" s="225"/>
      <c r="E2" s="225"/>
      <c r="F2" s="22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224"/>
      <c r="T2" s="264"/>
      <c r="U2" s="264"/>
      <c r="V2" s="264"/>
    </row>
    <row r="3" spans="1:22" ht="15" customHeight="1">
      <c r="A3" s="224"/>
      <c r="B3" s="224"/>
      <c r="C3" s="224"/>
      <c r="D3" s="225"/>
      <c r="E3" s="225"/>
      <c r="F3" s="22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224"/>
      <c r="T3" s="264"/>
      <c r="U3" s="264"/>
      <c r="V3" s="264"/>
    </row>
    <row r="4" spans="1:21" s="56" customFormat="1" ht="27" customHeight="1">
      <c r="A4" s="265" t="s">
        <v>479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1:21" s="56" customFormat="1" ht="21" customHeight="1" thickBot="1">
      <c r="A5" s="57"/>
      <c r="B5" s="58"/>
      <c r="C5" s="57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44"/>
      <c r="R5" s="44"/>
      <c r="S5" s="54"/>
      <c r="T5" s="44"/>
      <c r="U5" s="44"/>
    </row>
    <row r="6" spans="1:21" s="88" customFormat="1" ht="27" customHeight="1">
      <c r="A6" s="258" t="s">
        <v>163</v>
      </c>
      <c r="B6" s="256" t="s">
        <v>164</v>
      </c>
      <c r="C6" s="261" t="s">
        <v>165</v>
      </c>
      <c r="D6" s="253" t="s">
        <v>475</v>
      </c>
      <c r="E6" s="253"/>
      <c r="F6" s="253"/>
      <c r="G6" s="253" t="s">
        <v>476</v>
      </c>
      <c r="H6" s="253"/>
      <c r="I6" s="253"/>
      <c r="J6" s="253" t="s">
        <v>289</v>
      </c>
      <c r="K6" s="253"/>
      <c r="L6" s="253"/>
      <c r="M6" s="255" t="s">
        <v>477</v>
      </c>
      <c r="N6" s="255"/>
      <c r="O6" s="255"/>
      <c r="P6" s="253" t="s">
        <v>468</v>
      </c>
      <c r="Q6" s="253"/>
      <c r="R6" s="253"/>
      <c r="S6" s="253" t="s">
        <v>478</v>
      </c>
      <c r="T6" s="253"/>
      <c r="U6" s="253"/>
    </row>
    <row r="7" spans="1:21" s="88" customFormat="1" ht="21" customHeight="1">
      <c r="A7" s="259"/>
      <c r="B7" s="257"/>
      <c r="C7" s="262"/>
      <c r="D7" s="254" t="s">
        <v>166</v>
      </c>
      <c r="E7" s="254" t="s">
        <v>167</v>
      </c>
      <c r="F7" s="254"/>
      <c r="G7" s="254" t="s">
        <v>166</v>
      </c>
      <c r="H7" s="254" t="s">
        <v>167</v>
      </c>
      <c r="I7" s="254"/>
      <c r="J7" s="254" t="s">
        <v>166</v>
      </c>
      <c r="K7" s="254" t="s">
        <v>167</v>
      </c>
      <c r="L7" s="254"/>
      <c r="M7" s="254" t="s">
        <v>166</v>
      </c>
      <c r="N7" s="254" t="s">
        <v>167</v>
      </c>
      <c r="O7" s="254"/>
      <c r="P7" s="254" t="s">
        <v>166</v>
      </c>
      <c r="Q7" s="254" t="s">
        <v>167</v>
      </c>
      <c r="R7" s="254"/>
      <c r="S7" s="254" t="s">
        <v>166</v>
      </c>
      <c r="T7" s="254" t="s">
        <v>167</v>
      </c>
      <c r="U7" s="254"/>
    </row>
    <row r="8" spans="1:21" s="88" customFormat="1" ht="41.25" customHeight="1">
      <c r="A8" s="260"/>
      <c r="B8" s="257"/>
      <c r="C8" s="263"/>
      <c r="D8" s="254"/>
      <c r="E8" s="208" t="s">
        <v>168</v>
      </c>
      <c r="F8" s="208" t="s">
        <v>169</v>
      </c>
      <c r="G8" s="254"/>
      <c r="H8" s="208" t="s">
        <v>168</v>
      </c>
      <c r="I8" s="208" t="s">
        <v>169</v>
      </c>
      <c r="J8" s="254"/>
      <c r="K8" s="208" t="s">
        <v>168</v>
      </c>
      <c r="L8" s="208" t="s">
        <v>169</v>
      </c>
      <c r="M8" s="254"/>
      <c r="N8" s="208" t="s">
        <v>168</v>
      </c>
      <c r="O8" s="208" t="s">
        <v>169</v>
      </c>
      <c r="P8" s="254"/>
      <c r="Q8" s="208" t="s">
        <v>168</v>
      </c>
      <c r="R8" s="208" t="s">
        <v>169</v>
      </c>
      <c r="S8" s="254"/>
      <c r="T8" s="208" t="s">
        <v>168</v>
      </c>
      <c r="U8" s="208" t="s">
        <v>169</v>
      </c>
    </row>
    <row r="9" spans="1:21" s="62" customFormat="1" ht="27.75" customHeight="1">
      <c r="A9" s="209">
        <v>1</v>
      </c>
      <c r="B9" s="155">
        <v>2</v>
      </c>
      <c r="C9" s="155">
        <v>3</v>
      </c>
      <c r="D9" s="155">
        <v>4</v>
      </c>
      <c r="E9" s="155">
        <v>5</v>
      </c>
      <c r="F9" s="155">
        <v>6</v>
      </c>
      <c r="G9" s="155">
        <v>7</v>
      </c>
      <c r="H9" s="155">
        <v>8</v>
      </c>
      <c r="I9" s="155">
        <v>9</v>
      </c>
      <c r="J9" s="155">
        <v>10</v>
      </c>
      <c r="K9" s="155">
        <v>11</v>
      </c>
      <c r="L9" s="155">
        <v>12</v>
      </c>
      <c r="M9" s="155">
        <v>13</v>
      </c>
      <c r="N9" s="155">
        <v>14</v>
      </c>
      <c r="O9" s="155">
        <v>15</v>
      </c>
      <c r="P9" s="155">
        <v>16</v>
      </c>
      <c r="Q9" s="155">
        <v>17</v>
      </c>
      <c r="R9" s="155">
        <v>18</v>
      </c>
      <c r="S9" s="155">
        <v>19</v>
      </c>
      <c r="T9" s="155">
        <v>20</v>
      </c>
      <c r="U9" s="155">
        <v>21</v>
      </c>
    </row>
    <row r="10" spans="1:21" s="62" customFormat="1" ht="27.75" customHeight="1">
      <c r="A10" s="63" t="s">
        <v>170</v>
      </c>
      <c r="B10" s="64" t="s">
        <v>171</v>
      </c>
      <c r="C10" s="65" t="s">
        <v>172</v>
      </c>
      <c r="D10" s="45">
        <f>D12+D46+D62</f>
        <v>601974.8770000001</v>
      </c>
      <c r="E10" s="45">
        <f>E12+E46+E62</f>
        <v>586164.277</v>
      </c>
      <c r="F10" s="45">
        <f>F46+F62</f>
        <v>15810.599999999999</v>
      </c>
      <c r="G10" s="45">
        <f>G12+G46+G62</f>
        <v>746541.76</v>
      </c>
      <c r="H10" s="45">
        <f>H12+H46+H62</f>
        <v>585344.66</v>
      </c>
      <c r="I10" s="45">
        <f>I46+I62</f>
        <v>161197.1</v>
      </c>
      <c r="J10" s="47">
        <f>K10+L10</f>
        <v>836262.6492750001</v>
      </c>
      <c r="K10" s="47">
        <f>K12+K46+K62</f>
        <v>670563.2492750001</v>
      </c>
      <c r="L10" s="66">
        <f>L46+L62</f>
        <v>165699.4</v>
      </c>
      <c r="M10" s="45">
        <f>M12+M46+M62</f>
        <v>89720.88927500001</v>
      </c>
      <c r="N10" s="45">
        <f>N12+N46+N62</f>
        <v>85218.58927500002</v>
      </c>
      <c r="O10" s="46">
        <f>O46+O62</f>
        <v>4502.299999999988</v>
      </c>
      <c r="P10" s="47">
        <f>P12+P46+P62</f>
        <v>908600.9602208335</v>
      </c>
      <c r="Q10" s="47">
        <f>Q12+Q46+Q62</f>
        <v>682355.9602208334</v>
      </c>
      <c r="R10" s="48">
        <f>R46+R62</f>
        <v>226245</v>
      </c>
      <c r="S10" s="47">
        <f>S12+S46+S62</f>
        <v>920316.7072645834</v>
      </c>
      <c r="T10" s="47">
        <f>T12+T46+T62</f>
        <v>717208.7572645834</v>
      </c>
      <c r="U10" s="48">
        <f>U46+U62</f>
        <v>203107.95</v>
      </c>
    </row>
    <row r="11" spans="1:21" s="56" customFormat="1" ht="16.5" customHeight="1">
      <c r="A11" s="67"/>
      <c r="B11" s="68" t="s">
        <v>167</v>
      </c>
      <c r="C11" s="51"/>
      <c r="D11" s="42"/>
      <c r="E11" s="42"/>
      <c r="F11" s="42"/>
      <c r="G11" s="51"/>
      <c r="H11" s="51"/>
      <c r="I11" s="51"/>
      <c r="J11" s="52"/>
      <c r="K11" s="52"/>
      <c r="L11" s="51"/>
      <c r="M11" s="49"/>
      <c r="N11" s="49"/>
      <c r="O11" s="49"/>
      <c r="P11" s="50"/>
      <c r="Q11" s="50"/>
      <c r="R11" s="49"/>
      <c r="S11" s="49"/>
      <c r="T11" s="49"/>
      <c r="U11" s="49"/>
    </row>
    <row r="12" spans="1:21" s="62" customFormat="1" ht="40.5" customHeight="1">
      <c r="A12" s="199" t="s">
        <v>173</v>
      </c>
      <c r="B12" s="210" t="s">
        <v>174</v>
      </c>
      <c r="C12" s="200" t="s">
        <v>175</v>
      </c>
      <c r="D12" s="211">
        <f>E12</f>
        <v>96144.15</v>
      </c>
      <c r="E12" s="211">
        <f>E14+E19+E22+E42</f>
        <v>96144.15</v>
      </c>
      <c r="F12" s="211" t="s">
        <v>161</v>
      </c>
      <c r="G12" s="211">
        <f>H12</f>
        <v>112477.2</v>
      </c>
      <c r="H12" s="211">
        <f>H14+H19+H22+H42</f>
        <v>112477.2</v>
      </c>
      <c r="I12" s="211" t="s">
        <v>161</v>
      </c>
      <c r="J12" s="212">
        <f>K12</f>
        <v>129861.3225</v>
      </c>
      <c r="K12" s="212">
        <f>K14+K19+K22+K42</f>
        <v>129861.3225</v>
      </c>
      <c r="L12" s="211" t="s">
        <v>161</v>
      </c>
      <c r="M12" s="211">
        <f>N12</f>
        <v>17384.122500000005</v>
      </c>
      <c r="N12" s="211">
        <f>N14+N19+N22+N42</f>
        <v>17384.122500000005</v>
      </c>
      <c r="O12" s="211" t="s">
        <v>161</v>
      </c>
      <c r="P12" s="212">
        <f>Q12</f>
        <v>142604.01283333334</v>
      </c>
      <c r="Q12" s="212">
        <f>Q14+Q19+Q22+Q42</f>
        <v>142604.01283333334</v>
      </c>
      <c r="R12" s="211" t="s">
        <v>161</v>
      </c>
      <c r="S12" s="212">
        <f>T12</f>
        <v>175089.33018333334</v>
      </c>
      <c r="T12" s="212">
        <f>T14+T19+T22+T42</f>
        <v>175089.33018333334</v>
      </c>
      <c r="U12" s="211" t="s">
        <v>161</v>
      </c>
    </row>
    <row r="13" spans="1:21" s="56" customFormat="1" ht="15" customHeight="1">
      <c r="A13" s="67"/>
      <c r="B13" s="68" t="s">
        <v>167</v>
      </c>
      <c r="C13" s="51"/>
      <c r="D13" s="51"/>
      <c r="E13" s="51"/>
      <c r="F13" s="51"/>
      <c r="G13" s="51"/>
      <c r="H13" s="51"/>
      <c r="I13" s="51"/>
      <c r="J13" s="52"/>
      <c r="K13" s="52"/>
      <c r="L13" s="51"/>
      <c r="M13" s="51"/>
      <c r="N13" s="51"/>
      <c r="O13" s="51"/>
      <c r="P13" s="52"/>
      <c r="Q13" s="52"/>
      <c r="R13" s="51"/>
      <c r="S13" s="51"/>
      <c r="T13" s="51"/>
      <c r="U13" s="51"/>
    </row>
    <row r="14" spans="1:21" s="62" customFormat="1" ht="39.75" customHeight="1">
      <c r="A14" s="128" t="s">
        <v>176</v>
      </c>
      <c r="B14" s="213" t="s">
        <v>177</v>
      </c>
      <c r="C14" s="127" t="s">
        <v>178</v>
      </c>
      <c r="D14" s="214">
        <f>D16+D17+D18</f>
        <v>37539.299999999996</v>
      </c>
      <c r="E14" s="214">
        <f>E16+E17+E18</f>
        <v>37539.299999999996</v>
      </c>
      <c r="F14" s="215" t="s">
        <v>161</v>
      </c>
      <c r="G14" s="214">
        <f>H14</f>
        <v>52390.8</v>
      </c>
      <c r="H14" s="214">
        <f>H16+H17+H18</f>
        <v>52390.8</v>
      </c>
      <c r="I14" s="215" t="s">
        <v>161</v>
      </c>
      <c r="J14" s="215">
        <f>K14</f>
        <v>65319.83</v>
      </c>
      <c r="K14" s="215">
        <f>K16+K17+K18</f>
        <v>65319.83</v>
      </c>
      <c r="L14" s="215" t="s">
        <v>161</v>
      </c>
      <c r="M14" s="214">
        <f>N14</f>
        <v>12929.030000000002</v>
      </c>
      <c r="N14" s="214">
        <f>N16+N17+N18</f>
        <v>12929.030000000002</v>
      </c>
      <c r="O14" s="215" t="s">
        <v>161</v>
      </c>
      <c r="P14" s="215">
        <f>Q14</f>
        <v>75169.88833333334</v>
      </c>
      <c r="Q14" s="215">
        <f>Q16+Q17+Q18</f>
        <v>75169.88833333334</v>
      </c>
      <c r="R14" s="215" t="s">
        <v>161</v>
      </c>
      <c r="S14" s="215">
        <f>T14</f>
        <v>104649.44208333333</v>
      </c>
      <c r="T14" s="215">
        <f>T16+T17+T18</f>
        <v>104649.44208333333</v>
      </c>
      <c r="U14" s="215" t="s">
        <v>161</v>
      </c>
    </row>
    <row r="15" spans="1:21" s="56" customFormat="1" ht="12.75" customHeight="1">
      <c r="A15" s="67"/>
      <c r="B15" s="68" t="s">
        <v>167</v>
      </c>
      <c r="C15" s="51"/>
      <c r="D15" s="69"/>
      <c r="E15" s="69"/>
      <c r="F15" s="47"/>
      <c r="G15" s="51"/>
      <c r="H15" s="51"/>
      <c r="I15" s="47"/>
      <c r="J15" s="47"/>
      <c r="K15" s="49"/>
      <c r="L15" s="49"/>
      <c r="M15" s="49"/>
      <c r="N15" s="49"/>
      <c r="O15" s="49"/>
      <c r="P15" s="50"/>
      <c r="Q15" s="50"/>
      <c r="R15" s="49"/>
      <c r="S15" s="49"/>
      <c r="T15" s="49"/>
      <c r="U15" s="49"/>
    </row>
    <row r="16" spans="1:21" s="62" customFormat="1" ht="37.5" customHeight="1">
      <c r="A16" s="59" t="s">
        <v>179</v>
      </c>
      <c r="B16" s="70" t="s">
        <v>180</v>
      </c>
      <c r="C16" s="60" t="s">
        <v>172</v>
      </c>
      <c r="D16" s="69">
        <f>E16</f>
        <v>1118.5</v>
      </c>
      <c r="E16" s="69">
        <v>1118.5</v>
      </c>
      <c r="F16" s="53" t="s">
        <v>161</v>
      </c>
      <c r="G16" s="39">
        <f>H16</f>
        <v>3355.3</v>
      </c>
      <c r="H16" s="39">
        <v>3355.3</v>
      </c>
      <c r="I16" s="53" t="s">
        <v>161</v>
      </c>
      <c r="J16" s="43">
        <f>K16</f>
        <v>1807.41</v>
      </c>
      <c r="K16" s="43">
        <f>'[7]բյուջե 2023-եկամուտ'!$N$13/1000</f>
        <v>1807.41</v>
      </c>
      <c r="L16" s="53" t="s">
        <v>161</v>
      </c>
      <c r="M16" s="39">
        <f>N16</f>
        <v>-1547.89</v>
      </c>
      <c r="N16" s="39">
        <f>K16-H16</f>
        <v>-1547.89</v>
      </c>
      <c r="O16" s="42" t="s">
        <v>161</v>
      </c>
      <c r="P16" s="43">
        <f>Q16</f>
        <v>2581.355</v>
      </c>
      <c r="Q16" s="43">
        <f>(K16+H16)/2</f>
        <v>2581.355</v>
      </c>
      <c r="R16" s="42" t="s">
        <v>161</v>
      </c>
      <c r="S16" s="39">
        <f>T16</f>
        <v>2194.3825</v>
      </c>
      <c r="T16" s="39">
        <f>(Q16+K16)/2</f>
        <v>2194.3825</v>
      </c>
      <c r="U16" s="42" t="s">
        <v>161</v>
      </c>
    </row>
    <row r="17" spans="1:21" s="62" customFormat="1" ht="25.5" customHeight="1">
      <c r="A17" s="59" t="s">
        <v>181</v>
      </c>
      <c r="B17" s="70" t="s">
        <v>182</v>
      </c>
      <c r="C17" s="60" t="s">
        <v>172</v>
      </c>
      <c r="D17" s="69">
        <f>E17</f>
        <v>2970.1</v>
      </c>
      <c r="E17" s="69">
        <v>2970.1</v>
      </c>
      <c r="F17" s="53" t="s">
        <v>161</v>
      </c>
      <c r="G17" s="39">
        <f>H17</f>
        <v>3025.6</v>
      </c>
      <c r="H17" s="39">
        <v>3025.6</v>
      </c>
      <c r="I17" s="53" t="s">
        <v>161</v>
      </c>
      <c r="J17" s="43">
        <f>K17</f>
        <v>4533.135</v>
      </c>
      <c r="K17" s="43">
        <f>'[7]բյուջե 2023-եկամուտ'!$N$8/1000</f>
        <v>4533.135</v>
      </c>
      <c r="L17" s="53" t="s">
        <v>161</v>
      </c>
      <c r="M17" s="39">
        <f>N17</f>
        <v>1507.5350000000003</v>
      </c>
      <c r="N17" s="39">
        <f>K17-H17</f>
        <v>1507.5350000000003</v>
      </c>
      <c r="O17" s="42" t="s">
        <v>161</v>
      </c>
      <c r="P17" s="43">
        <f>Q17</f>
        <v>3779.3675000000003</v>
      </c>
      <c r="Q17" s="43">
        <f>(K17+H17)/2</f>
        <v>3779.3675000000003</v>
      </c>
      <c r="R17" s="42" t="s">
        <v>161</v>
      </c>
      <c r="S17" s="39">
        <f>T17</f>
        <v>4156.25125</v>
      </c>
      <c r="T17" s="39">
        <f>(Q17+K17)/2</f>
        <v>4156.25125</v>
      </c>
      <c r="U17" s="42" t="s">
        <v>161</v>
      </c>
    </row>
    <row r="18" spans="1:21" s="62" customFormat="1" ht="21.75" customHeight="1">
      <c r="A18" s="59" t="s">
        <v>183</v>
      </c>
      <c r="B18" s="70" t="s">
        <v>184</v>
      </c>
      <c r="C18" s="60" t="s">
        <v>172</v>
      </c>
      <c r="D18" s="69">
        <f>E18</f>
        <v>33450.7</v>
      </c>
      <c r="E18" s="69">
        <v>33450.7</v>
      </c>
      <c r="F18" s="53" t="s">
        <v>161</v>
      </c>
      <c r="G18" s="39">
        <f>H18</f>
        <v>46009.9</v>
      </c>
      <c r="H18" s="39">
        <v>46009.9</v>
      </c>
      <c r="I18" s="53" t="s">
        <v>161</v>
      </c>
      <c r="J18" s="43">
        <f>K18</f>
        <v>58979.285</v>
      </c>
      <c r="K18" s="43">
        <f>'[7]բյուջե 2023-եկամուտ'!$N$15/1000</f>
        <v>58979.285</v>
      </c>
      <c r="L18" s="53" t="s">
        <v>161</v>
      </c>
      <c r="M18" s="39">
        <f>N18</f>
        <v>12969.385000000002</v>
      </c>
      <c r="N18" s="39">
        <f>K18-H18</f>
        <v>12969.385000000002</v>
      </c>
      <c r="O18" s="42" t="s">
        <v>161</v>
      </c>
      <c r="P18" s="43">
        <f>Q18</f>
        <v>68809.16583333333</v>
      </c>
      <c r="Q18" s="43">
        <f>35*K18/30</f>
        <v>68809.16583333333</v>
      </c>
      <c r="R18" s="42" t="s">
        <v>161</v>
      </c>
      <c r="S18" s="39">
        <f>T18</f>
        <v>98298.80833333333</v>
      </c>
      <c r="T18" s="39">
        <f>50*Q18/35</f>
        <v>98298.80833333333</v>
      </c>
      <c r="U18" s="42" t="s">
        <v>161</v>
      </c>
    </row>
    <row r="19" spans="1:21" s="62" customFormat="1" ht="19.5" customHeight="1">
      <c r="A19" s="128" t="s">
        <v>185</v>
      </c>
      <c r="B19" s="213" t="s">
        <v>186</v>
      </c>
      <c r="C19" s="127" t="s">
        <v>187</v>
      </c>
      <c r="D19" s="214">
        <f>D21</f>
        <v>48761.9</v>
      </c>
      <c r="E19" s="214">
        <f>E21</f>
        <v>48761.9</v>
      </c>
      <c r="F19" s="215" t="s">
        <v>161</v>
      </c>
      <c r="G19" s="214">
        <f>G21</f>
        <v>52615.2</v>
      </c>
      <c r="H19" s="214">
        <f>H21</f>
        <v>52615.2</v>
      </c>
      <c r="I19" s="215" t="s">
        <v>161</v>
      </c>
      <c r="J19" s="214">
        <f>J21</f>
        <v>57252.64</v>
      </c>
      <c r="K19" s="214">
        <f>K21</f>
        <v>57252.64</v>
      </c>
      <c r="L19" s="215" t="s">
        <v>161</v>
      </c>
      <c r="M19" s="214">
        <f>M21</f>
        <v>4637.440000000002</v>
      </c>
      <c r="N19" s="214">
        <f>N21</f>
        <v>4637.440000000002</v>
      </c>
      <c r="O19" s="215" t="s">
        <v>161</v>
      </c>
      <c r="P19" s="215">
        <f>P21</f>
        <v>60115.272</v>
      </c>
      <c r="Q19" s="214">
        <f>Q21</f>
        <v>60115.272</v>
      </c>
      <c r="R19" s="215" t="s">
        <v>161</v>
      </c>
      <c r="S19" s="214">
        <f>S21</f>
        <v>63121.035599999996</v>
      </c>
      <c r="T19" s="214">
        <f>T21</f>
        <v>63121.035599999996</v>
      </c>
      <c r="U19" s="215" t="s">
        <v>161</v>
      </c>
    </row>
    <row r="20" spans="1:21" s="56" customFormat="1" ht="16.5" customHeight="1">
      <c r="A20" s="67"/>
      <c r="B20" s="68" t="s">
        <v>167</v>
      </c>
      <c r="C20" s="51"/>
      <c r="D20" s="69"/>
      <c r="E20" s="69"/>
      <c r="F20" s="47"/>
      <c r="G20" s="51"/>
      <c r="H20" s="51"/>
      <c r="I20" s="51"/>
      <c r="J20" s="49"/>
      <c r="K20" s="49"/>
      <c r="L20" s="49"/>
      <c r="M20" s="49"/>
      <c r="N20" s="49"/>
      <c r="O20" s="49"/>
      <c r="P20" s="50"/>
      <c r="Q20" s="50"/>
      <c r="R20" s="49"/>
      <c r="S20" s="49"/>
      <c r="T20" s="49"/>
      <c r="U20" s="49"/>
    </row>
    <row r="21" spans="1:21" s="62" customFormat="1" ht="22.5" customHeight="1">
      <c r="A21" s="59" t="s">
        <v>188</v>
      </c>
      <c r="B21" s="70" t="s">
        <v>189</v>
      </c>
      <c r="C21" s="60" t="s">
        <v>172</v>
      </c>
      <c r="D21" s="69">
        <f>E21</f>
        <v>48761.9</v>
      </c>
      <c r="E21" s="69">
        <v>48761.9</v>
      </c>
      <c r="F21" s="53" t="s">
        <v>161</v>
      </c>
      <c r="G21" s="39">
        <f>H21</f>
        <v>52615.2</v>
      </c>
      <c r="H21" s="39">
        <v>52615.2</v>
      </c>
      <c r="I21" s="53" t="s">
        <v>161</v>
      </c>
      <c r="J21" s="39">
        <f>K21</f>
        <v>57252.64</v>
      </c>
      <c r="K21" s="39">
        <f>('[7]բյուջե 2023-եկամուտ'!$N$18+'[7]բյուջե 2023-եկամուտ'!$N$14)/1000</f>
        <v>57252.64</v>
      </c>
      <c r="L21" s="53" t="s">
        <v>161</v>
      </c>
      <c r="M21" s="39">
        <f>N21</f>
        <v>4637.440000000002</v>
      </c>
      <c r="N21" s="39">
        <f>K21-H21</f>
        <v>4637.440000000002</v>
      </c>
      <c r="O21" s="42" t="s">
        <v>161</v>
      </c>
      <c r="P21" s="43">
        <f>Q21</f>
        <v>60115.272</v>
      </c>
      <c r="Q21" s="43">
        <f>K21+K21*0.05</f>
        <v>60115.272</v>
      </c>
      <c r="R21" s="42" t="s">
        <v>161</v>
      </c>
      <c r="S21" s="39">
        <f>T21</f>
        <v>63121.035599999996</v>
      </c>
      <c r="T21" s="39">
        <f>Q21+Q21*0.05</f>
        <v>63121.035599999996</v>
      </c>
      <c r="U21" s="42" t="s">
        <v>161</v>
      </c>
    </row>
    <row r="22" spans="1:21" s="62" customFormat="1" ht="89.25" customHeight="1">
      <c r="A22" s="128" t="s">
        <v>190</v>
      </c>
      <c r="B22" s="213" t="s">
        <v>191</v>
      </c>
      <c r="C22" s="127" t="s">
        <v>192</v>
      </c>
      <c r="D22" s="214">
        <f>SUM(D24:D41)</f>
        <v>9447.949999999999</v>
      </c>
      <c r="E22" s="214">
        <f>SUM(E24:E41)</f>
        <v>9447.949999999999</v>
      </c>
      <c r="F22" s="215" t="s">
        <v>161</v>
      </c>
      <c r="G22" s="214">
        <f>SUM(G24:G41)</f>
        <v>7271.200000000001</v>
      </c>
      <c r="H22" s="214">
        <f>SUM(H24:H41)</f>
        <v>7271.200000000001</v>
      </c>
      <c r="I22" s="215" t="s">
        <v>161</v>
      </c>
      <c r="J22" s="215">
        <f>SUM(J24:J41)</f>
        <v>6988.8525</v>
      </c>
      <c r="K22" s="215">
        <f>SUM(K24:K41)</f>
        <v>6988.8525</v>
      </c>
      <c r="L22" s="215" t="s">
        <v>161</v>
      </c>
      <c r="M22" s="214">
        <f>SUM(M24:M41)</f>
        <v>-282.3474999999999</v>
      </c>
      <c r="N22" s="214">
        <f>SUM(N24:N41)</f>
        <v>-282.3474999999999</v>
      </c>
      <c r="O22" s="215" t="s">
        <v>161</v>
      </c>
      <c r="P22" s="215">
        <f>SUM(P24:P41)</f>
        <v>6988.8525</v>
      </c>
      <c r="Q22" s="215">
        <f>SUM(Q24:Q41)</f>
        <v>6988.8525</v>
      </c>
      <c r="R22" s="215" t="s">
        <v>161</v>
      </c>
      <c r="S22" s="214">
        <f>SUM(S24:S41)</f>
        <v>6988.8525</v>
      </c>
      <c r="T22" s="215">
        <f>SUM(T24:T41)</f>
        <v>6988.8525</v>
      </c>
      <c r="U22" s="215" t="s">
        <v>161</v>
      </c>
    </row>
    <row r="23" spans="1:21" s="56" customFormat="1" ht="12.75" customHeight="1">
      <c r="A23" s="67"/>
      <c r="B23" s="68" t="s">
        <v>167</v>
      </c>
      <c r="C23" s="51"/>
      <c r="D23" s="53"/>
      <c r="E23" s="53"/>
      <c r="F23" s="53"/>
      <c r="G23" s="51"/>
      <c r="H23" s="51"/>
      <c r="I23" s="51"/>
      <c r="J23" s="50"/>
      <c r="K23" s="50"/>
      <c r="L23" s="49"/>
      <c r="M23" s="49"/>
      <c r="N23" s="49"/>
      <c r="O23" s="49"/>
      <c r="P23" s="50"/>
      <c r="Q23" s="50"/>
      <c r="R23" s="49"/>
      <c r="S23" s="49"/>
      <c r="T23" s="49"/>
      <c r="U23" s="49"/>
    </row>
    <row r="24" spans="1:21" s="56" customFormat="1" ht="42.75" customHeight="1">
      <c r="A24" s="67" t="s">
        <v>193</v>
      </c>
      <c r="B24" s="68" t="s">
        <v>194</v>
      </c>
      <c r="C24" s="51" t="s">
        <v>172</v>
      </c>
      <c r="D24" s="69">
        <f>E24</f>
        <v>2501.5</v>
      </c>
      <c r="E24" s="69">
        <v>2501.5</v>
      </c>
      <c r="F24" s="53" t="s">
        <v>161</v>
      </c>
      <c r="G24" s="39">
        <f>H24</f>
        <v>864</v>
      </c>
      <c r="H24" s="39">
        <v>864</v>
      </c>
      <c r="I24" s="53" t="s">
        <v>161</v>
      </c>
      <c r="J24" s="43">
        <f aca="true" t="shared" si="0" ref="J24:J42">K24</f>
        <v>348.75</v>
      </c>
      <c r="K24" s="43">
        <f>'[7]բյուջե 2023-եկամուտ'!$N$24/1000</f>
        <v>348.75</v>
      </c>
      <c r="L24" s="53" t="s">
        <v>161</v>
      </c>
      <c r="M24" s="39">
        <f aca="true" t="shared" si="1" ref="M24:M41">N24</f>
        <v>-515.25</v>
      </c>
      <c r="N24" s="39">
        <f aca="true" t="shared" si="2" ref="N24:N38">K24-H24</f>
        <v>-515.25</v>
      </c>
      <c r="O24" s="42" t="s">
        <v>161</v>
      </c>
      <c r="P24" s="43">
        <f aca="true" t="shared" si="3" ref="P24:P41">Q24</f>
        <v>348.75</v>
      </c>
      <c r="Q24" s="43">
        <f>K24</f>
        <v>348.75</v>
      </c>
      <c r="R24" s="42" t="s">
        <v>161</v>
      </c>
      <c r="S24" s="39">
        <f aca="true" t="shared" si="4" ref="S24:S30">T24</f>
        <v>348.75</v>
      </c>
      <c r="T24" s="39">
        <f aca="true" t="shared" si="5" ref="T24:T38">(Q24+K24)/2</f>
        <v>348.75</v>
      </c>
      <c r="U24" s="42" t="s">
        <v>161</v>
      </c>
    </row>
    <row r="25" spans="1:21" s="56" customFormat="1" ht="48" customHeight="1">
      <c r="A25" s="67" t="s">
        <v>195</v>
      </c>
      <c r="B25" s="68" t="s">
        <v>196</v>
      </c>
      <c r="C25" s="51" t="s">
        <v>172</v>
      </c>
      <c r="D25" s="69">
        <f aca="true" t="shared" si="6" ref="D25:D40">E25</f>
        <v>0</v>
      </c>
      <c r="E25" s="69">
        <v>0</v>
      </c>
      <c r="F25" s="53" t="s">
        <v>161</v>
      </c>
      <c r="G25" s="39">
        <f aca="true" t="shared" si="7" ref="G25:G41">H25</f>
        <v>24</v>
      </c>
      <c r="H25" s="39">
        <v>24</v>
      </c>
      <c r="I25" s="53" t="s">
        <v>161</v>
      </c>
      <c r="J25" s="43">
        <f t="shared" si="0"/>
        <v>11.25</v>
      </c>
      <c r="K25" s="43">
        <f>'[7]բյուջե 2023-եկամուտ'!$N$25/1000</f>
        <v>11.25</v>
      </c>
      <c r="L25" s="53" t="s">
        <v>161</v>
      </c>
      <c r="M25" s="39">
        <f t="shared" si="1"/>
        <v>-12.75</v>
      </c>
      <c r="N25" s="39">
        <f t="shared" si="2"/>
        <v>-12.75</v>
      </c>
      <c r="O25" s="42" t="s">
        <v>161</v>
      </c>
      <c r="P25" s="43">
        <f t="shared" si="3"/>
        <v>11.25</v>
      </c>
      <c r="Q25" s="43">
        <f aca="true" t="shared" si="8" ref="Q25:Q38">K25</f>
        <v>11.25</v>
      </c>
      <c r="R25" s="42" t="s">
        <v>161</v>
      </c>
      <c r="S25" s="39">
        <f t="shared" si="4"/>
        <v>11.25</v>
      </c>
      <c r="T25" s="39">
        <f t="shared" si="5"/>
        <v>11.25</v>
      </c>
      <c r="U25" s="42" t="s">
        <v>161</v>
      </c>
    </row>
    <row r="26" spans="1:21" s="56" customFormat="1" ht="39" customHeight="1">
      <c r="A26" s="67" t="s">
        <v>197</v>
      </c>
      <c r="B26" s="68" t="s">
        <v>407</v>
      </c>
      <c r="C26" s="51" t="s">
        <v>172</v>
      </c>
      <c r="D26" s="69">
        <f t="shared" si="6"/>
        <v>0</v>
      </c>
      <c r="E26" s="69">
        <f>'[1]Лист2'!$K$20</f>
        <v>0</v>
      </c>
      <c r="F26" s="53" t="s">
        <v>161</v>
      </c>
      <c r="G26" s="39">
        <f t="shared" si="7"/>
        <v>40</v>
      </c>
      <c r="H26" s="39">
        <v>40</v>
      </c>
      <c r="I26" s="53" t="s">
        <v>161</v>
      </c>
      <c r="J26" s="43">
        <f t="shared" si="0"/>
        <v>7.5</v>
      </c>
      <c r="K26" s="43">
        <f>'[7]բյուջե 2023-եկամուտ'!$N$26/1000</f>
        <v>7.5</v>
      </c>
      <c r="L26" s="53" t="s">
        <v>161</v>
      </c>
      <c r="M26" s="39">
        <f t="shared" si="1"/>
        <v>-32.5</v>
      </c>
      <c r="N26" s="39">
        <f t="shared" si="2"/>
        <v>-32.5</v>
      </c>
      <c r="O26" s="42" t="s">
        <v>161</v>
      </c>
      <c r="P26" s="43">
        <f t="shared" si="3"/>
        <v>7.5</v>
      </c>
      <c r="Q26" s="43">
        <f t="shared" si="8"/>
        <v>7.5</v>
      </c>
      <c r="R26" s="42" t="s">
        <v>161</v>
      </c>
      <c r="S26" s="39">
        <f t="shared" si="4"/>
        <v>7.5</v>
      </c>
      <c r="T26" s="39">
        <f t="shared" si="5"/>
        <v>7.5</v>
      </c>
      <c r="U26" s="42" t="s">
        <v>161</v>
      </c>
    </row>
    <row r="27" spans="1:21" s="56" customFormat="1" ht="81">
      <c r="A27" s="67" t="s">
        <v>408</v>
      </c>
      <c r="B27" s="68" t="s">
        <v>409</v>
      </c>
      <c r="C27" s="51" t="s">
        <v>172</v>
      </c>
      <c r="D27" s="69">
        <f t="shared" si="6"/>
        <v>410</v>
      </c>
      <c r="E27" s="69">
        <v>410</v>
      </c>
      <c r="F27" s="53" t="s">
        <v>161</v>
      </c>
      <c r="G27" s="39">
        <f t="shared" si="7"/>
        <v>150</v>
      </c>
      <c r="H27" s="39">
        <v>150</v>
      </c>
      <c r="I27" s="53" t="s">
        <v>161</v>
      </c>
      <c r="J27" s="43">
        <f t="shared" si="0"/>
        <v>150</v>
      </c>
      <c r="K27" s="43">
        <f>'[7]բյուջե 2023-եկամուտ'!$N$31/1000</f>
        <v>150</v>
      </c>
      <c r="L27" s="53" t="s">
        <v>161</v>
      </c>
      <c r="M27" s="39">
        <f t="shared" si="1"/>
        <v>0</v>
      </c>
      <c r="N27" s="39">
        <f t="shared" si="2"/>
        <v>0</v>
      </c>
      <c r="O27" s="42" t="s">
        <v>161</v>
      </c>
      <c r="P27" s="43">
        <f t="shared" si="3"/>
        <v>150</v>
      </c>
      <c r="Q27" s="43">
        <f t="shared" si="8"/>
        <v>150</v>
      </c>
      <c r="R27" s="42" t="s">
        <v>161</v>
      </c>
      <c r="S27" s="39">
        <f t="shared" si="4"/>
        <v>150</v>
      </c>
      <c r="T27" s="39">
        <f t="shared" si="5"/>
        <v>150</v>
      </c>
      <c r="U27" s="42" t="s">
        <v>161</v>
      </c>
    </row>
    <row r="28" spans="1:21" s="56" customFormat="1" ht="62.25" customHeight="1">
      <c r="A28" s="67" t="s">
        <v>410</v>
      </c>
      <c r="B28" s="68" t="s">
        <v>411</v>
      </c>
      <c r="C28" s="51" t="s">
        <v>172</v>
      </c>
      <c r="D28" s="69">
        <f t="shared" si="6"/>
        <v>0</v>
      </c>
      <c r="E28" s="69">
        <f>'[1]Лист2'!$K$22</f>
        <v>0</v>
      </c>
      <c r="F28" s="53" t="s">
        <v>161</v>
      </c>
      <c r="G28" s="39">
        <f>H28</f>
        <v>15</v>
      </c>
      <c r="H28" s="39">
        <v>15</v>
      </c>
      <c r="I28" s="53" t="s">
        <v>161</v>
      </c>
      <c r="J28" s="43">
        <f t="shared" si="0"/>
        <v>15</v>
      </c>
      <c r="K28" s="43">
        <f>'[7]բյուջե 2023-եկամուտ'!$N$30/1000</f>
        <v>15</v>
      </c>
      <c r="L28" s="53" t="s">
        <v>161</v>
      </c>
      <c r="M28" s="39">
        <f t="shared" si="1"/>
        <v>0</v>
      </c>
      <c r="N28" s="39">
        <f t="shared" si="2"/>
        <v>0</v>
      </c>
      <c r="O28" s="42" t="s">
        <v>161</v>
      </c>
      <c r="P28" s="43">
        <f t="shared" si="3"/>
        <v>15</v>
      </c>
      <c r="Q28" s="43">
        <f>K28</f>
        <v>15</v>
      </c>
      <c r="R28" s="42" t="s">
        <v>161</v>
      </c>
      <c r="S28" s="39">
        <f t="shared" si="4"/>
        <v>15</v>
      </c>
      <c r="T28" s="39">
        <f t="shared" si="5"/>
        <v>15</v>
      </c>
      <c r="U28" s="42" t="s">
        <v>161</v>
      </c>
    </row>
    <row r="29" spans="1:21" s="56" customFormat="1" ht="33" customHeight="1">
      <c r="A29" s="67" t="s">
        <v>412</v>
      </c>
      <c r="B29" s="68" t="s">
        <v>413</v>
      </c>
      <c r="C29" s="51" t="s">
        <v>172</v>
      </c>
      <c r="D29" s="69">
        <f t="shared" si="6"/>
        <v>112.5</v>
      </c>
      <c r="E29" s="69">
        <v>112.5</v>
      </c>
      <c r="F29" s="53" t="s">
        <v>161</v>
      </c>
      <c r="G29" s="39">
        <f t="shared" si="7"/>
        <v>37.5</v>
      </c>
      <c r="H29" s="39">
        <v>37.5</v>
      </c>
      <c r="I29" s="53" t="s">
        <v>161</v>
      </c>
      <c r="J29" s="43">
        <f t="shared" si="0"/>
        <v>37.5</v>
      </c>
      <c r="K29" s="43">
        <f>'[7]բյուջե 2023-եկամուտ'!$N$34/1000</f>
        <v>37.5</v>
      </c>
      <c r="L29" s="53" t="s">
        <v>161</v>
      </c>
      <c r="M29" s="39">
        <f t="shared" si="1"/>
        <v>0</v>
      </c>
      <c r="N29" s="39">
        <f t="shared" si="2"/>
        <v>0</v>
      </c>
      <c r="O29" s="42" t="s">
        <v>161</v>
      </c>
      <c r="P29" s="43">
        <f t="shared" si="3"/>
        <v>37.5</v>
      </c>
      <c r="Q29" s="43">
        <f t="shared" si="8"/>
        <v>37.5</v>
      </c>
      <c r="R29" s="42" t="s">
        <v>161</v>
      </c>
      <c r="S29" s="39">
        <f t="shared" si="4"/>
        <v>37.5</v>
      </c>
      <c r="T29" s="39">
        <f t="shared" si="5"/>
        <v>37.5</v>
      </c>
      <c r="U29" s="42" t="s">
        <v>161</v>
      </c>
    </row>
    <row r="30" spans="1:21" s="56" customFormat="1" ht="45" customHeight="1">
      <c r="A30" s="67" t="s">
        <v>414</v>
      </c>
      <c r="B30" s="68" t="s">
        <v>415</v>
      </c>
      <c r="C30" s="51" t="s">
        <v>172</v>
      </c>
      <c r="D30" s="69">
        <f t="shared" si="6"/>
        <v>3241.15</v>
      </c>
      <c r="E30" s="69">
        <v>3241.15</v>
      </c>
      <c r="F30" s="53" t="s">
        <v>161</v>
      </c>
      <c r="G30" s="39">
        <f t="shared" si="7"/>
        <v>2156.5</v>
      </c>
      <c r="H30" s="39">
        <v>2156.5</v>
      </c>
      <c r="I30" s="53" t="s">
        <v>161</v>
      </c>
      <c r="J30" s="43">
        <f t="shared" si="0"/>
        <v>2421</v>
      </c>
      <c r="K30" s="43">
        <f>('[7]բյուջե 2023-եկամուտ'!$N$27+'[7]բյուջե 2023-եկամուտ'!$N$28)/1000</f>
        <v>2421</v>
      </c>
      <c r="L30" s="53" t="s">
        <v>161</v>
      </c>
      <c r="M30" s="39">
        <f t="shared" si="1"/>
        <v>264.5</v>
      </c>
      <c r="N30" s="39">
        <f t="shared" si="2"/>
        <v>264.5</v>
      </c>
      <c r="O30" s="42" t="s">
        <v>161</v>
      </c>
      <c r="P30" s="43">
        <f t="shared" si="3"/>
        <v>2421</v>
      </c>
      <c r="Q30" s="43">
        <f t="shared" si="8"/>
        <v>2421</v>
      </c>
      <c r="R30" s="42" t="s">
        <v>161</v>
      </c>
      <c r="S30" s="39">
        <f t="shared" si="4"/>
        <v>2421</v>
      </c>
      <c r="T30" s="39">
        <f t="shared" si="5"/>
        <v>2421</v>
      </c>
      <c r="U30" s="42" t="s">
        <v>161</v>
      </c>
    </row>
    <row r="31" spans="1:21" s="56" customFormat="1" ht="63" customHeight="1">
      <c r="A31" s="67" t="s">
        <v>416</v>
      </c>
      <c r="B31" s="68" t="s">
        <v>417</v>
      </c>
      <c r="C31" s="51" t="s">
        <v>172</v>
      </c>
      <c r="D31" s="69">
        <f t="shared" si="6"/>
        <v>341.75</v>
      </c>
      <c r="E31" s="69">
        <v>341.75</v>
      </c>
      <c r="F31" s="53" t="s">
        <v>161</v>
      </c>
      <c r="G31" s="39">
        <f>H31</f>
        <v>459.9</v>
      </c>
      <c r="H31" s="39">
        <v>459.9</v>
      </c>
      <c r="I31" s="53" t="s">
        <v>161</v>
      </c>
      <c r="J31" s="43">
        <f t="shared" si="0"/>
        <v>625.8525</v>
      </c>
      <c r="K31" s="43">
        <f>'[7]բյուջե 2023-եկամուտ'!$N$29/1000</f>
        <v>625.8525</v>
      </c>
      <c r="L31" s="53" t="s">
        <v>161</v>
      </c>
      <c r="M31" s="39">
        <f t="shared" si="1"/>
        <v>165.9525</v>
      </c>
      <c r="N31" s="39">
        <f t="shared" si="2"/>
        <v>165.9525</v>
      </c>
      <c r="O31" s="42" t="s">
        <v>161</v>
      </c>
      <c r="P31" s="43">
        <f t="shared" si="3"/>
        <v>625.8525</v>
      </c>
      <c r="Q31" s="43">
        <f t="shared" si="8"/>
        <v>625.8525</v>
      </c>
      <c r="R31" s="42" t="s">
        <v>161</v>
      </c>
      <c r="S31" s="39">
        <f aca="true" t="shared" si="9" ref="S31:S41">T31</f>
        <v>625.8525</v>
      </c>
      <c r="T31" s="39">
        <f t="shared" si="5"/>
        <v>625.8525</v>
      </c>
      <c r="U31" s="42" t="s">
        <v>161</v>
      </c>
    </row>
    <row r="32" spans="1:21" s="56" customFormat="1" ht="57" customHeight="1">
      <c r="A32" s="67" t="s">
        <v>418</v>
      </c>
      <c r="B32" s="68" t="s">
        <v>419</v>
      </c>
      <c r="C32" s="51" t="s">
        <v>172</v>
      </c>
      <c r="D32" s="69">
        <f t="shared" si="6"/>
        <v>748.95</v>
      </c>
      <c r="E32" s="69">
        <v>748.95</v>
      </c>
      <c r="F32" s="53" t="s">
        <v>161</v>
      </c>
      <c r="G32" s="39">
        <f t="shared" si="7"/>
        <v>304</v>
      </c>
      <c r="H32" s="39">
        <v>304</v>
      </c>
      <c r="I32" s="53" t="s">
        <v>161</v>
      </c>
      <c r="J32" s="43">
        <f t="shared" si="0"/>
        <v>0</v>
      </c>
      <c r="K32" s="43">
        <f>'[7]բյուջե 2023-եկամուտ'!$N$32</f>
        <v>0</v>
      </c>
      <c r="L32" s="53" t="s">
        <v>161</v>
      </c>
      <c r="M32" s="39">
        <f t="shared" si="1"/>
        <v>-304</v>
      </c>
      <c r="N32" s="39">
        <f t="shared" si="2"/>
        <v>-304</v>
      </c>
      <c r="O32" s="42" t="s">
        <v>161</v>
      </c>
      <c r="P32" s="43">
        <f t="shared" si="3"/>
        <v>0</v>
      </c>
      <c r="Q32" s="43">
        <f>K32</f>
        <v>0</v>
      </c>
      <c r="R32" s="42" t="s">
        <v>161</v>
      </c>
      <c r="S32" s="39">
        <f t="shared" si="9"/>
        <v>0</v>
      </c>
      <c r="T32" s="39">
        <f t="shared" si="5"/>
        <v>0</v>
      </c>
      <c r="U32" s="42" t="s">
        <v>161</v>
      </c>
    </row>
    <row r="33" spans="1:21" s="56" customFormat="1" ht="51">
      <c r="A33" s="67" t="s">
        <v>420</v>
      </c>
      <c r="B33" s="68" t="s">
        <v>421</v>
      </c>
      <c r="C33" s="51" t="s">
        <v>172</v>
      </c>
      <c r="D33" s="69">
        <f t="shared" si="6"/>
        <v>0</v>
      </c>
      <c r="E33" s="69">
        <v>0</v>
      </c>
      <c r="F33" s="53" t="s">
        <v>161</v>
      </c>
      <c r="G33" s="39">
        <f>H33</f>
        <v>264.2</v>
      </c>
      <c r="H33" s="39">
        <v>264.2</v>
      </c>
      <c r="I33" s="53" t="s">
        <v>161</v>
      </c>
      <c r="J33" s="43">
        <f t="shared" si="0"/>
        <v>459</v>
      </c>
      <c r="K33" s="43">
        <f>'[7]բյուջե 2023-եկամուտ'!$N$35/1000</f>
        <v>459</v>
      </c>
      <c r="L33" s="53" t="s">
        <v>161</v>
      </c>
      <c r="M33" s="39">
        <f t="shared" si="1"/>
        <v>194.8</v>
      </c>
      <c r="N33" s="39">
        <f t="shared" si="2"/>
        <v>194.8</v>
      </c>
      <c r="O33" s="42" t="s">
        <v>161</v>
      </c>
      <c r="P33" s="43">
        <f t="shared" si="3"/>
        <v>459</v>
      </c>
      <c r="Q33" s="43">
        <f t="shared" si="8"/>
        <v>459</v>
      </c>
      <c r="R33" s="42" t="s">
        <v>161</v>
      </c>
      <c r="S33" s="39">
        <f t="shared" si="9"/>
        <v>459</v>
      </c>
      <c r="T33" s="39">
        <f t="shared" si="5"/>
        <v>459</v>
      </c>
      <c r="U33" s="42" t="s">
        <v>161</v>
      </c>
    </row>
    <row r="34" spans="1:21" s="56" customFormat="1" ht="40.5" hidden="1">
      <c r="A34" s="67" t="s">
        <v>422</v>
      </c>
      <c r="B34" s="68" t="s">
        <v>423</v>
      </c>
      <c r="C34" s="51" t="s">
        <v>172</v>
      </c>
      <c r="D34" s="69">
        <f t="shared" si="6"/>
        <v>0</v>
      </c>
      <c r="E34" s="69">
        <f>'[1]Лист2'!$K$28</f>
        <v>0</v>
      </c>
      <c r="F34" s="53" t="s">
        <v>161</v>
      </c>
      <c r="G34" s="39">
        <f t="shared" si="7"/>
        <v>0</v>
      </c>
      <c r="H34" s="39">
        <v>0</v>
      </c>
      <c r="I34" s="53" t="s">
        <v>161</v>
      </c>
      <c r="J34" s="43">
        <f t="shared" si="0"/>
        <v>0</v>
      </c>
      <c r="K34" s="43"/>
      <c r="L34" s="53" t="s">
        <v>161</v>
      </c>
      <c r="M34" s="39">
        <f t="shared" si="1"/>
        <v>0</v>
      </c>
      <c r="N34" s="39">
        <f t="shared" si="2"/>
        <v>0</v>
      </c>
      <c r="O34" s="42" t="s">
        <v>161</v>
      </c>
      <c r="P34" s="43">
        <f t="shared" si="3"/>
        <v>0</v>
      </c>
      <c r="Q34" s="43">
        <f t="shared" si="8"/>
        <v>0</v>
      </c>
      <c r="R34" s="42" t="s">
        <v>161</v>
      </c>
      <c r="S34" s="39">
        <f t="shared" si="9"/>
        <v>0</v>
      </c>
      <c r="T34" s="39">
        <f t="shared" si="5"/>
        <v>0</v>
      </c>
      <c r="U34" s="42" t="s">
        <v>161</v>
      </c>
    </row>
    <row r="35" spans="1:21" s="56" customFormat="1" ht="43.5" customHeight="1">
      <c r="A35" s="67" t="s">
        <v>424</v>
      </c>
      <c r="B35" s="68" t="s">
        <v>425</v>
      </c>
      <c r="C35" s="51" t="s">
        <v>172</v>
      </c>
      <c r="D35" s="69">
        <f t="shared" si="6"/>
        <v>1029.6</v>
      </c>
      <c r="E35" s="69">
        <v>1029.6</v>
      </c>
      <c r="F35" s="53" t="s">
        <v>161</v>
      </c>
      <c r="G35" s="39">
        <f t="shared" si="7"/>
        <v>1756.1</v>
      </c>
      <c r="H35" s="39">
        <v>1756.1</v>
      </c>
      <c r="I35" s="53" t="s">
        <v>161</v>
      </c>
      <c r="J35" s="43">
        <f t="shared" si="0"/>
        <v>1863</v>
      </c>
      <c r="K35" s="43">
        <f>'[7]բյուջե 2023-եկամուտ'!$N$33/1000</f>
        <v>1863</v>
      </c>
      <c r="L35" s="53" t="s">
        <v>161</v>
      </c>
      <c r="M35" s="39">
        <f t="shared" si="1"/>
        <v>106.90000000000009</v>
      </c>
      <c r="N35" s="39">
        <f t="shared" si="2"/>
        <v>106.90000000000009</v>
      </c>
      <c r="O35" s="42" t="s">
        <v>161</v>
      </c>
      <c r="P35" s="43">
        <f t="shared" si="3"/>
        <v>1863</v>
      </c>
      <c r="Q35" s="43">
        <f t="shared" si="8"/>
        <v>1863</v>
      </c>
      <c r="R35" s="42" t="s">
        <v>161</v>
      </c>
      <c r="S35" s="39">
        <f t="shared" si="9"/>
        <v>1863</v>
      </c>
      <c r="T35" s="39">
        <f t="shared" si="5"/>
        <v>1863</v>
      </c>
      <c r="U35" s="42" t="s">
        <v>161</v>
      </c>
    </row>
    <row r="36" spans="1:21" s="56" customFormat="1" ht="95.25" customHeight="1">
      <c r="A36" s="67" t="s">
        <v>426</v>
      </c>
      <c r="B36" s="68" t="s">
        <v>226</v>
      </c>
      <c r="C36" s="51" t="s">
        <v>172</v>
      </c>
      <c r="D36" s="69">
        <f t="shared" si="6"/>
        <v>1062.5</v>
      </c>
      <c r="E36" s="69">
        <v>1062.5</v>
      </c>
      <c r="F36" s="53" t="s">
        <v>161</v>
      </c>
      <c r="G36" s="39">
        <f>H36</f>
        <v>1200</v>
      </c>
      <c r="H36" s="39">
        <v>1200</v>
      </c>
      <c r="I36" s="53" t="s">
        <v>161</v>
      </c>
      <c r="J36" s="43">
        <f t="shared" si="0"/>
        <v>1050</v>
      </c>
      <c r="K36" s="43">
        <f>'[7]բյուջե 2023-եկամուտ'!$N$36/1000</f>
        <v>1050</v>
      </c>
      <c r="L36" s="53" t="s">
        <v>161</v>
      </c>
      <c r="M36" s="39">
        <f t="shared" si="1"/>
        <v>-150</v>
      </c>
      <c r="N36" s="39">
        <f t="shared" si="2"/>
        <v>-150</v>
      </c>
      <c r="O36" s="42" t="s">
        <v>161</v>
      </c>
      <c r="P36" s="43">
        <f t="shared" si="3"/>
        <v>1050</v>
      </c>
      <c r="Q36" s="43">
        <f>K36</f>
        <v>1050</v>
      </c>
      <c r="R36" s="42" t="s">
        <v>161</v>
      </c>
      <c r="S36" s="39">
        <f t="shared" si="9"/>
        <v>1050</v>
      </c>
      <c r="T36" s="39">
        <f t="shared" si="5"/>
        <v>1050</v>
      </c>
      <c r="U36" s="42" t="s">
        <v>161</v>
      </c>
    </row>
    <row r="37" spans="1:21" s="56" customFormat="1" ht="1.5" customHeight="1" hidden="1">
      <c r="A37" s="67" t="s">
        <v>227</v>
      </c>
      <c r="B37" s="68" t="s">
        <v>228</v>
      </c>
      <c r="C37" s="51" t="s">
        <v>172</v>
      </c>
      <c r="D37" s="69">
        <f t="shared" si="6"/>
        <v>0</v>
      </c>
      <c r="E37" s="69">
        <f>'[1]Лист2'!$K$31</f>
        <v>0</v>
      </c>
      <c r="F37" s="53" t="s">
        <v>161</v>
      </c>
      <c r="G37" s="39">
        <f t="shared" si="7"/>
        <v>0</v>
      </c>
      <c r="H37" s="39">
        <v>0</v>
      </c>
      <c r="I37" s="53" t="s">
        <v>161</v>
      </c>
      <c r="J37" s="39">
        <f t="shared" si="0"/>
        <v>0</v>
      </c>
      <c r="K37" s="39"/>
      <c r="L37" s="53" t="s">
        <v>161</v>
      </c>
      <c r="M37" s="39">
        <f t="shared" si="1"/>
        <v>0</v>
      </c>
      <c r="N37" s="39">
        <f t="shared" si="2"/>
        <v>0</v>
      </c>
      <c r="O37" s="42" t="s">
        <v>161</v>
      </c>
      <c r="P37" s="43">
        <f t="shared" si="3"/>
        <v>0</v>
      </c>
      <c r="Q37" s="43">
        <f t="shared" si="8"/>
        <v>0</v>
      </c>
      <c r="R37" s="42" t="s">
        <v>161</v>
      </c>
      <c r="S37" s="39">
        <f t="shared" si="9"/>
        <v>0</v>
      </c>
      <c r="T37" s="39">
        <f t="shared" si="5"/>
        <v>0</v>
      </c>
      <c r="U37" s="42" t="s">
        <v>161</v>
      </c>
    </row>
    <row r="38" spans="1:21" s="56" customFormat="1" ht="54" customHeight="1">
      <c r="A38" s="67" t="s">
        <v>229</v>
      </c>
      <c r="B38" s="68" t="s">
        <v>230</v>
      </c>
      <c r="C38" s="51" t="s">
        <v>172</v>
      </c>
      <c r="D38" s="69">
        <f t="shared" si="6"/>
        <v>0</v>
      </c>
      <c r="E38" s="69">
        <f>'[1]Лист2'!$K$32</f>
        <v>0</v>
      </c>
      <c r="F38" s="53" t="s">
        <v>161</v>
      </c>
      <c r="G38" s="39">
        <f t="shared" si="7"/>
        <v>0</v>
      </c>
      <c r="H38" s="39">
        <v>0</v>
      </c>
      <c r="I38" s="53" t="s">
        <v>161</v>
      </c>
      <c r="J38" s="43">
        <f t="shared" si="0"/>
        <v>0</v>
      </c>
      <c r="K38" s="43">
        <v>0</v>
      </c>
      <c r="L38" s="53" t="s">
        <v>161</v>
      </c>
      <c r="M38" s="39">
        <f t="shared" si="1"/>
        <v>0</v>
      </c>
      <c r="N38" s="39">
        <f t="shared" si="2"/>
        <v>0</v>
      </c>
      <c r="O38" s="42" t="s">
        <v>161</v>
      </c>
      <c r="P38" s="43">
        <f t="shared" si="3"/>
        <v>0</v>
      </c>
      <c r="Q38" s="43">
        <f t="shared" si="8"/>
        <v>0</v>
      </c>
      <c r="R38" s="42" t="s">
        <v>161</v>
      </c>
      <c r="S38" s="39">
        <f t="shared" si="9"/>
        <v>0</v>
      </c>
      <c r="T38" s="39">
        <f t="shared" si="5"/>
        <v>0</v>
      </c>
      <c r="U38" s="42" t="s">
        <v>161</v>
      </c>
    </row>
    <row r="39" spans="1:21" s="56" customFormat="1" ht="45.75" customHeight="1" hidden="1">
      <c r="A39" s="67" t="s">
        <v>231</v>
      </c>
      <c r="B39" s="68" t="s">
        <v>232</v>
      </c>
      <c r="C39" s="51" t="s">
        <v>172</v>
      </c>
      <c r="D39" s="69">
        <f t="shared" si="6"/>
        <v>0</v>
      </c>
      <c r="E39" s="69">
        <f>'[1]Лист2'!$K$33</f>
        <v>0</v>
      </c>
      <c r="F39" s="53" t="s">
        <v>161</v>
      </c>
      <c r="G39" s="39">
        <f>H39</f>
        <v>0</v>
      </c>
      <c r="H39" s="39">
        <v>0</v>
      </c>
      <c r="I39" s="53" t="s">
        <v>161</v>
      </c>
      <c r="J39" s="43">
        <f t="shared" si="0"/>
        <v>0</v>
      </c>
      <c r="K39" s="43">
        <f>H39+H39*0.05</f>
        <v>0</v>
      </c>
      <c r="L39" s="53" t="s">
        <v>161</v>
      </c>
      <c r="M39" s="39">
        <f t="shared" si="1"/>
        <v>0</v>
      </c>
      <c r="N39" s="39">
        <f>K39-H39</f>
        <v>0</v>
      </c>
      <c r="O39" s="42" t="s">
        <v>161</v>
      </c>
      <c r="P39" s="43">
        <f t="shared" si="3"/>
        <v>0</v>
      </c>
      <c r="Q39" s="43">
        <f>K39*0.1+K39</f>
        <v>0</v>
      </c>
      <c r="R39" s="42" t="s">
        <v>161</v>
      </c>
      <c r="S39" s="39">
        <f t="shared" si="9"/>
        <v>0</v>
      </c>
      <c r="T39" s="39">
        <f>Q39+Q39*0.1</f>
        <v>0</v>
      </c>
      <c r="U39" s="42" t="s">
        <v>161</v>
      </c>
    </row>
    <row r="40" spans="1:21" s="56" customFormat="1" ht="36.75" customHeight="1" hidden="1">
      <c r="A40" s="67" t="s">
        <v>233</v>
      </c>
      <c r="B40" s="68" t="s">
        <v>234</v>
      </c>
      <c r="C40" s="51" t="s">
        <v>172</v>
      </c>
      <c r="D40" s="69">
        <f t="shared" si="6"/>
        <v>0</v>
      </c>
      <c r="E40" s="69">
        <f>'[1]Лист2'!$K$34</f>
        <v>0</v>
      </c>
      <c r="F40" s="53" t="s">
        <v>161</v>
      </c>
      <c r="G40" s="39">
        <f t="shared" si="7"/>
        <v>0</v>
      </c>
      <c r="H40" s="39">
        <v>0</v>
      </c>
      <c r="I40" s="53" t="s">
        <v>161</v>
      </c>
      <c r="J40" s="43">
        <f t="shared" si="0"/>
        <v>0</v>
      </c>
      <c r="K40" s="43">
        <f>H40+H40*0.05</f>
        <v>0</v>
      </c>
      <c r="L40" s="53" t="s">
        <v>161</v>
      </c>
      <c r="M40" s="39">
        <f t="shared" si="1"/>
        <v>0</v>
      </c>
      <c r="N40" s="39">
        <f>K40-H40</f>
        <v>0</v>
      </c>
      <c r="O40" s="42" t="s">
        <v>161</v>
      </c>
      <c r="P40" s="43">
        <f t="shared" si="3"/>
        <v>0</v>
      </c>
      <c r="Q40" s="43">
        <f>K40*0.1+K40</f>
        <v>0</v>
      </c>
      <c r="R40" s="42" t="s">
        <v>161</v>
      </c>
      <c r="S40" s="39">
        <f t="shared" si="9"/>
        <v>0</v>
      </c>
      <c r="T40" s="39">
        <f>Q40+Q40*0.1</f>
        <v>0</v>
      </c>
      <c r="U40" s="42" t="s">
        <v>161</v>
      </c>
    </row>
    <row r="41" spans="1:21" s="56" customFormat="1" ht="20.25" hidden="1">
      <c r="A41" s="67" t="s">
        <v>235</v>
      </c>
      <c r="B41" s="68" t="s">
        <v>236</v>
      </c>
      <c r="C41" s="51" t="s">
        <v>172</v>
      </c>
      <c r="D41" s="69">
        <f>E41</f>
        <v>0</v>
      </c>
      <c r="E41" s="69">
        <f>'[1]Лист2'!$K$36</f>
        <v>0</v>
      </c>
      <c r="F41" s="53" t="s">
        <v>161</v>
      </c>
      <c r="G41" s="39">
        <f t="shared" si="7"/>
        <v>0</v>
      </c>
      <c r="H41" s="39">
        <v>0</v>
      </c>
      <c r="I41" s="53" t="s">
        <v>161</v>
      </c>
      <c r="J41" s="43">
        <f t="shared" si="0"/>
        <v>0</v>
      </c>
      <c r="K41" s="43">
        <f>H41+H41*0.05</f>
        <v>0</v>
      </c>
      <c r="L41" s="53" t="s">
        <v>161</v>
      </c>
      <c r="M41" s="39">
        <f t="shared" si="1"/>
        <v>0</v>
      </c>
      <c r="N41" s="39">
        <f>K41-H41</f>
        <v>0</v>
      </c>
      <c r="O41" s="42" t="s">
        <v>161</v>
      </c>
      <c r="P41" s="43">
        <f t="shared" si="3"/>
        <v>0</v>
      </c>
      <c r="Q41" s="43">
        <f>K41*0.1+K41</f>
        <v>0</v>
      </c>
      <c r="R41" s="42" t="s">
        <v>161</v>
      </c>
      <c r="S41" s="39">
        <f t="shared" si="9"/>
        <v>0</v>
      </c>
      <c r="T41" s="39">
        <f>Q41+Q41*0.1</f>
        <v>0</v>
      </c>
      <c r="U41" s="42" t="s">
        <v>161</v>
      </c>
    </row>
    <row r="42" spans="1:21" s="62" customFormat="1" ht="41.25" customHeight="1">
      <c r="A42" s="128" t="s">
        <v>237</v>
      </c>
      <c r="B42" s="213" t="s">
        <v>238</v>
      </c>
      <c r="C42" s="127" t="s">
        <v>239</v>
      </c>
      <c r="D42" s="214">
        <f>E42</f>
        <v>395</v>
      </c>
      <c r="E42" s="214">
        <f>E44+E45</f>
        <v>395</v>
      </c>
      <c r="F42" s="215" t="s">
        <v>161</v>
      </c>
      <c r="G42" s="214">
        <f>H42</f>
        <v>200</v>
      </c>
      <c r="H42" s="214">
        <f>H44+H45</f>
        <v>200</v>
      </c>
      <c r="I42" s="215" t="s">
        <v>161</v>
      </c>
      <c r="J42" s="215">
        <f t="shared" si="0"/>
        <v>300</v>
      </c>
      <c r="K42" s="215">
        <f>K44+K45</f>
        <v>300</v>
      </c>
      <c r="L42" s="215" t="s">
        <v>161</v>
      </c>
      <c r="M42" s="214">
        <f>N42</f>
        <v>100</v>
      </c>
      <c r="N42" s="214">
        <f>N44+N45</f>
        <v>100</v>
      </c>
      <c r="O42" s="215" t="s">
        <v>161</v>
      </c>
      <c r="P42" s="215">
        <f>Q42</f>
        <v>330</v>
      </c>
      <c r="Q42" s="215">
        <f>Q44+Q45</f>
        <v>330</v>
      </c>
      <c r="R42" s="215" t="s">
        <v>161</v>
      </c>
      <c r="S42" s="214">
        <f>T42</f>
        <v>330</v>
      </c>
      <c r="T42" s="215">
        <f>T44+T45</f>
        <v>330</v>
      </c>
      <c r="U42" s="215" t="s">
        <v>161</v>
      </c>
    </row>
    <row r="43" spans="1:21" s="56" customFormat="1" ht="18" customHeight="1">
      <c r="A43" s="67"/>
      <c r="B43" s="68" t="s">
        <v>167</v>
      </c>
      <c r="C43" s="51"/>
      <c r="D43" s="69"/>
      <c r="E43" s="69"/>
      <c r="F43" s="53"/>
      <c r="G43" s="51"/>
      <c r="H43" s="51"/>
      <c r="I43" s="53"/>
      <c r="J43" s="50"/>
      <c r="K43" s="50"/>
      <c r="L43" s="49"/>
      <c r="M43" s="49"/>
      <c r="N43" s="49"/>
      <c r="O43" s="49"/>
      <c r="P43" s="50"/>
      <c r="Q43" s="50"/>
      <c r="R43" s="49"/>
      <c r="S43" s="49"/>
      <c r="T43" s="49"/>
      <c r="U43" s="49"/>
    </row>
    <row r="44" spans="1:21" s="62" customFormat="1" ht="91.5" customHeight="1">
      <c r="A44" s="59" t="s">
        <v>240</v>
      </c>
      <c r="B44" s="70" t="s">
        <v>241</v>
      </c>
      <c r="C44" s="60" t="s">
        <v>172</v>
      </c>
      <c r="D44" s="69">
        <f>E44</f>
        <v>395</v>
      </c>
      <c r="E44" s="69">
        <v>395</v>
      </c>
      <c r="F44" s="53" t="s">
        <v>161</v>
      </c>
      <c r="G44" s="39">
        <f>H44</f>
        <v>200</v>
      </c>
      <c r="H44" s="39">
        <v>200</v>
      </c>
      <c r="I44" s="53" t="s">
        <v>161</v>
      </c>
      <c r="J44" s="43">
        <f>K44</f>
        <v>300</v>
      </c>
      <c r="K44" s="43">
        <f>'[7]բյուջե 2023-եկամուտ'!$N$21/1000</f>
        <v>300</v>
      </c>
      <c r="L44" s="53" t="s">
        <v>161</v>
      </c>
      <c r="M44" s="39">
        <f>N44</f>
        <v>100</v>
      </c>
      <c r="N44" s="39">
        <f>K44-H44</f>
        <v>100</v>
      </c>
      <c r="O44" s="42" t="s">
        <v>161</v>
      </c>
      <c r="P44" s="43">
        <f>Q44</f>
        <v>330</v>
      </c>
      <c r="Q44" s="43">
        <f>K44+K44*0.1</f>
        <v>330</v>
      </c>
      <c r="R44" s="42" t="s">
        <v>161</v>
      </c>
      <c r="S44" s="39">
        <f>T44</f>
        <v>330</v>
      </c>
      <c r="T44" s="39">
        <f>Q44</f>
        <v>330</v>
      </c>
      <c r="U44" s="42" t="s">
        <v>161</v>
      </c>
    </row>
    <row r="45" spans="1:21" s="62" customFormat="1" ht="81" customHeight="1" hidden="1">
      <c r="A45" s="59" t="s">
        <v>242</v>
      </c>
      <c r="B45" s="70" t="s">
        <v>243</v>
      </c>
      <c r="C45" s="60" t="s">
        <v>172</v>
      </c>
      <c r="D45" s="69">
        <f>E45</f>
        <v>0</v>
      </c>
      <c r="E45" s="69">
        <v>0</v>
      </c>
      <c r="F45" s="53" t="s">
        <v>161</v>
      </c>
      <c r="G45" s="39">
        <f>H45</f>
        <v>0</v>
      </c>
      <c r="H45" s="39">
        <v>0</v>
      </c>
      <c r="I45" s="53" t="s">
        <v>161</v>
      </c>
      <c r="J45" s="43">
        <f>K45</f>
        <v>0</v>
      </c>
      <c r="K45" s="43">
        <v>0</v>
      </c>
      <c r="L45" s="53" t="s">
        <v>161</v>
      </c>
      <c r="M45" s="39">
        <f>N45</f>
        <v>0</v>
      </c>
      <c r="N45" s="39">
        <f>K45-H45</f>
        <v>0</v>
      </c>
      <c r="O45" s="42" t="s">
        <v>161</v>
      </c>
      <c r="P45" s="43">
        <f>Q45</f>
        <v>0</v>
      </c>
      <c r="Q45" s="43">
        <f>N45-K45</f>
        <v>0</v>
      </c>
      <c r="R45" s="42" t="s">
        <v>161</v>
      </c>
      <c r="S45" s="39">
        <f>T45</f>
        <v>0</v>
      </c>
      <c r="T45" s="39">
        <f>Q45-N45</f>
        <v>0</v>
      </c>
      <c r="U45" s="42" t="s">
        <v>161</v>
      </c>
    </row>
    <row r="46" spans="1:21" s="62" customFormat="1" ht="53.25" customHeight="1">
      <c r="A46" s="199" t="s">
        <v>244</v>
      </c>
      <c r="B46" s="210" t="s">
        <v>437</v>
      </c>
      <c r="C46" s="200" t="s">
        <v>438</v>
      </c>
      <c r="D46" s="212">
        <f>E46+F46</f>
        <v>217007.1</v>
      </c>
      <c r="E46" s="212">
        <f>E48+E54</f>
        <v>201196.5</v>
      </c>
      <c r="F46" s="212">
        <f>F51+F59</f>
        <v>15810.599999999999</v>
      </c>
      <c r="G46" s="212">
        <f>H46+I46</f>
        <v>320885.16000000003</v>
      </c>
      <c r="H46" s="212">
        <f>H48+H54</f>
        <v>159688.06</v>
      </c>
      <c r="I46" s="212">
        <f>I51+I59</f>
        <v>161197.1</v>
      </c>
      <c r="J46" s="212">
        <f>K46+L46</f>
        <v>385849.1</v>
      </c>
      <c r="K46" s="212">
        <f>K48+K54</f>
        <v>220149.7</v>
      </c>
      <c r="L46" s="211">
        <f>L51+L59</f>
        <v>165699.4</v>
      </c>
      <c r="M46" s="212">
        <f>N46+O46</f>
        <v>64963.93999999999</v>
      </c>
      <c r="N46" s="212">
        <f>N48+N54</f>
        <v>60461.64</v>
      </c>
      <c r="O46" s="212">
        <f>O51+O59</f>
        <v>4502.299999999988</v>
      </c>
      <c r="P46" s="212">
        <f>Q46+R46</f>
        <v>443833.84</v>
      </c>
      <c r="Q46" s="212">
        <f>Q48+Q54</f>
        <v>217588.84000000003</v>
      </c>
      <c r="R46" s="212">
        <f>R51+R59</f>
        <v>226245</v>
      </c>
      <c r="S46" s="212">
        <f>T46+U46</f>
        <v>423257.65</v>
      </c>
      <c r="T46" s="212">
        <f>T48+T54</f>
        <v>220149.7</v>
      </c>
      <c r="U46" s="212">
        <f>U51+U59</f>
        <v>203107.95</v>
      </c>
    </row>
    <row r="47" spans="1:21" s="56" customFormat="1" ht="12.75" customHeight="1">
      <c r="A47" s="67"/>
      <c r="B47" s="68" t="s">
        <v>167</v>
      </c>
      <c r="C47" s="51"/>
      <c r="D47" s="53"/>
      <c r="E47" s="53"/>
      <c r="F47" s="53"/>
      <c r="G47" s="51"/>
      <c r="H47" s="51"/>
      <c r="I47" s="51"/>
      <c r="J47" s="51"/>
      <c r="K47" s="51"/>
      <c r="L47" s="51"/>
      <c r="M47" s="49"/>
      <c r="N47" s="49"/>
      <c r="O47" s="49"/>
      <c r="P47" s="50"/>
      <c r="Q47" s="50"/>
      <c r="R47" s="49"/>
      <c r="S47" s="49"/>
      <c r="T47" s="49"/>
      <c r="U47" s="49"/>
    </row>
    <row r="48" spans="1:21" s="62" customFormat="1" ht="46.5" customHeight="1">
      <c r="A48" s="128" t="s">
        <v>439</v>
      </c>
      <c r="B48" s="213" t="s">
        <v>440</v>
      </c>
      <c r="C48" s="127" t="s">
        <v>441</v>
      </c>
      <c r="D48" s="214">
        <f>E48</f>
        <v>0</v>
      </c>
      <c r="E48" s="214">
        <f>E50</f>
        <v>0</v>
      </c>
      <c r="F48" s="214" t="str">
        <f>'[1]Лист2'!$K$54</f>
        <v>X</v>
      </c>
      <c r="G48" s="214">
        <f>H48</f>
        <v>0</v>
      </c>
      <c r="H48" s="214">
        <f>H50</f>
        <v>0</v>
      </c>
      <c r="I48" s="214" t="str">
        <f>'[1]Лист2'!$K$54</f>
        <v>X</v>
      </c>
      <c r="J48" s="215">
        <f>K48</f>
        <v>0</v>
      </c>
      <c r="K48" s="215">
        <f>K50</f>
        <v>0</v>
      </c>
      <c r="L48" s="214" t="str">
        <f>'[1]Лист2'!$K$54</f>
        <v>X</v>
      </c>
      <c r="M48" s="214">
        <f>N48</f>
        <v>0</v>
      </c>
      <c r="N48" s="214">
        <f>N50</f>
        <v>0</v>
      </c>
      <c r="O48" s="214" t="str">
        <f>'[1]Лист2'!$K$54</f>
        <v>X</v>
      </c>
      <c r="P48" s="215">
        <f>Q48</f>
        <v>0</v>
      </c>
      <c r="Q48" s="215">
        <f>Q50</f>
        <v>0</v>
      </c>
      <c r="R48" s="214" t="str">
        <f>'[1]Лист2'!$K$54</f>
        <v>X</v>
      </c>
      <c r="S48" s="214">
        <f>T48</f>
        <v>0</v>
      </c>
      <c r="T48" s="214">
        <f>T50</f>
        <v>0</v>
      </c>
      <c r="U48" s="214" t="str">
        <f>'[1]Лист2'!$K$54</f>
        <v>X</v>
      </c>
    </row>
    <row r="49" spans="1:21" s="56" customFormat="1" ht="16.5" customHeight="1">
      <c r="A49" s="67"/>
      <c r="B49" s="68" t="s">
        <v>167</v>
      </c>
      <c r="C49" s="51"/>
      <c r="D49" s="69"/>
      <c r="E49" s="69"/>
      <c r="F49" s="69"/>
      <c r="G49" s="69"/>
      <c r="H49" s="69"/>
      <c r="I49" s="69"/>
      <c r="J49" s="50"/>
      <c r="K49" s="50"/>
      <c r="L49" s="49"/>
      <c r="M49" s="49"/>
      <c r="N49" s="49"/>
      <c r="O49" s="49"/>
      <c r="P49" s="50"/>
      <c r="Q49" s="50"/>
      <c r="R49" s="49"/>
      <c r="S49" s="49"/>
      <c r="T49" s="49"/>
      <c r="U49" s="49"/>
    </row>
    <row r="50" spans="1:21" s="62" customFormat="1" ht="52.5" customHeight="1">
      <c r="A50" s="59" t="s">
        <v>442</v>
      </c>
      <c r="B50" s="70" t="s">
        <v>126</v>
      </c>
      <c r="C50" s="60"/>
      <c r="D50" s="69">
        <f>E50</f>
        <v>0</v>
      </c>
      <c r="E50" s="69">
        <f>'[1]Лист2'!$K$52</f>
        <v>0</v>
      </c>
      <c r="F50" s="69" t="str">
        <f>'[1]Лист2'!$K$54</f>
        <v>X</v>
      </c>
      <c r="G50" s="69">
        <f>H50</f>
        <v>0</v>
      </c>
      <c r="H50" s="69">
        <f>'[1]Лист2'!$K$52</f>
        <v>0</v>
      </c>
      <c r="I50" s="69" t="str">
        <f>'[1]Лист2'!$K$54</f>
        <v>X</v>
      </c>
      <c r="J50" s="53">
        <f>K50</f>
        <v>0</v>
      </c>
      <c r="K50" s="53">
        <f>'[1]Лист2'!$K$52</f>
        <v>0</v>
      </c>
      <c r="L50" s="53" t="s">
        <v>161</v>
      </c>
      <c r="M50" s="39">
        <f>J50-G50</f>
        <v>0</v>
      </c>
      <c r="N50" s="39">
        <f>K50-H50</f>
        <v>0</v>
      </c>
      <c r="O50" s="39">
        <v>0</v>
      </c>
      <c r="P50" s="69">
        <f>Q50</f>
        <v>0</v>
      </c>
      <c r="Q50" s="69">
        <f>'[1]Лист2'!$K$52</f>
        <v>0</v>
      </c>
      <c r="R50" s="53" t="s">
        <v>161</v>
      </c>
      <c r="S50" s="69">
        <f>T50</f>
        <v>0</v>
      </c>
      <c r="T50" s="69">
        <f>'[1]Лист2'!$K$52</f>
        <v>0</v>
      </c>
      <c r="U50" s="53" t="s">
        <v>161</v>
      </c>
    </row>
    <row r="51" spans="1:21" s="62" customFormat="1" ht="45.75" customHeight="1">
      <c r="A51" s="128" t="s">
        <v>127</v>
      </c>
      <c r="B51" s="213" t="s">
        <v>128</v>
      </c>
      <c r="C51" s="127" t="s">
        <v>129</v>
      </c>
      <c r="D51" s="214">
        <f>F51</f>
        <v>714.8</v>
      </c>
      <c r="E51" s="214" t="str">
        <f>'[1]Лист2'!$K$54</f>
        <v>X</v>
      </c>
      <c r="F51" s="214">
        <f>F53</f>
        <v>714.8</v>
      </c>
      <c r="G51" s="214">
        <f>I51</f>
        <v>5000</v>
      </c>
      <c r="H51" s="214" t="str">
        <f>'[1]Лист2'!$K$54</f>
        <v>X</v>
      </c>
      <c r="I51" s="214">
        <f>I53</f>
        <v>5000</v>
      </c>
      <c r="J51" s="215">
        <f>J53</f>
        <v>0</v>
      </c>
      <c r="K51" s="215" t="str">
        <f>'[1]Лист2'!$K$54</f>
        <v>X</v>
      </c>
      <c r="L51" s="215">
        <f>L53</f>
        <v>0</v>
      </c>
      <c r="M51" s="214">
        <f>M53</f>
        <v>-5000</v>
      </c>
      <c r="N51" s="214" t="str">
        <f>'[1]Лист2'!$K$54</f>
        <v>X</v>
      </c>
      <c r="O51" s="215">
        <f>O53</f>
        <v>-5000</v>
      </c>
      <c r="P51" s="215">
        <f>P53</f>
        <v>0</v>
      </c>
      <c r="Q51" s="215" t="str">
        <f>'[1]Лист2'!$K$54</f>
        <v>X</v>
      </c>
      <c r="R51" s="215">
        <f>R53</f>
        <v>0</v>
      </c>
      <c r="S51" s="214">
        <f>S53</f>
        <v>0</v>
      </c>
      <c r="T51" s="214" t="str">
        <f>'[1]Лист2'!$K$54</f>
        <v>X</v>
      </c>
      <c r="U51" s="215">
        <f>U53</f>
        <v>0</v>
      </c>
    </row>
    <row r="52" spans="1:21" s="56" customFormat="1" ht="12.75" customHeight="1">
      <c r="A52" s="67"/>
      <c r="B52" s="68" t="s">
        <v>167</v>
      </c>
      <c r="C52" s="51"/>
      <c r="D52" s="69"/>
      <c r="E52" s="69"/>
      <c r="F52" s="69"/>
      <c r="G52" s="69"/>
      <c r="H52" s="69"/>
      <c r="I52" s="69"/>
      <c r="J52" s="50"/>
      <c r="K52" s="50"/>
      <c r="L52" s="49"/>
      <c r="M52" s="49"/>
      <c r="N52" s="49"/>
      <c r="O52" s="49"/>
      <c r="P52" s="50"/>
      <c r="Q52" s="50"/>
      <c r="R52" s="49"/>
      <c r="S52" s="49"/>
      <c r="T52" s="49"/>
      <c r="U52" s="49"/>
    </row>
    <row r="53" spans="1:21" s="62" customFormat="1" ht="46.5" customHeight="1">
      <c r="A53" s="59" t="s">
        <v>130</v>
      </c>
      <c r="B53" s="70" t="s">
        <v>131</v>
      </c>
      <c r="C53" s="60" t="s">
        <v>172</v>
      </c>
      <c r="D53" s="69">
        <f>F53</f>
        <v>714.8</v>
      </c>
      <c r="E53" s="69" t="str">
        <f>'[1]Лист2'!$K$54</f>
        <v>X</v>
      </c>
      <c r="F53" s="69">
        <v>714.8</v>
      </c>
      <c r="G53" s="69">
        <f>I53</f>
        <v>5000</v>
      </c>
      <c r="H53" s="69" t="str">
        <f>'[1]Лист2'!$K$54</f>
        <v>X</v>
      </c>
      <c r="I53" s="69">
        <v>5000</v>
      </c>
      <c r="J53" s="53">
        <f>L53</f>
        <v>0</v>
      </c>
      <c r="K53" s="53" t="str">
        <f>'[1]Лист2'!$K$54</f>
        <v>X</v>
      </c>
      <c r="L53" s="69">
        <v>0</v>
      </c>
      <c r="M53" s="42">
        <f>O53</f>
        <v>-5000</v>
      </c>
      <c r="N53" s="42" t="str">
        <f>K53</f>
        <v>X</v>
      </c>
      <c r="O53" s="42">
        <f>L53-I53</f>
        <v>-5000</v>
      </c>
      <c r="P53" s="53">
        <f>R53</f>
        <v>0</v>
      </c>
      <c r="Q53" s="53" t="str">
        <f>N53</f>
        <v>X</v>
      </c>
      <c r="R53" s="42">
        <v>0</v>
      </c>
      <c r="S53" s="42">
        <f>U53</f>
        <v>0</v>
      </c>
      <c r="T53" s="42" t="str">
        <f>Q53</f>
        <v>X</v>
      </c>
      <c r="U53" s="42">
        <v>0</v>
      </c>
    </row>
    <row r="54" spans="1:21" s="62" customFormat="1" ht="66.75" customHeight="1">
      <c r="A54" s="128" t="s">
        <v>132</v>
      </c>
      <c r="B54" s="213" t="s">
        <v>133</v>
      </c>
      <c r="C54" s="127" t="s">
        <v>134</v>
      </c>
      <c r="D54" s="214">
        <f>E54</f>
        <v>201196.5</v>
      </c>
      <c r="E54" s="214">
        <f>E56+E57+E58</f>
        <v>201196.5</v>
      </c>
      <c r="F54" s="214" t="str">
        <f>'[1]Лист2'!$K$54</f>
        <v>X</v>
      </c>
      <c r="G54" s="214">
        <f>H54</f>
        <v>159688.06</v>
      </c>
      <c r="H54" s="214">
        <f>H56+H57+H58</f>
        <v>159688.06</v>
      </c>
      <c r="I54" s="214" t="str">
        <f>'[1]Лист2'!$K$54</f>
        <v>X</v>
      </c>
      <c r="J54" s="215">
        <f>K54</f>
        <v>220149.7</v>
      </c>
      <c r="K54" s="215">
        <f>K56+K57+K58</f>
        <v>220149.7</v>
      </c>
      <c r="L54" s="214" t="str">
        <f>'[1]Лист2'!$K$54</f>
        <v>X</v>
      </c>
      <c r="M54" s="214">
        <f>N54</f>
        <v>60461.64</v>
      </c>
      <c r="N54" s="214">
        <f>N56+N57+N58</f>
        <v>60461.64</v>
      </c>
      <c r="O54" s="214" t="str">
        <f>'[1]Лист2'!$K$54</f>
        <v>X</v>
      </c>
      <c r="P54" s="215">
        <f>Q54</f>
        <v>217588.84000000003</v>
      </c>
      <c r="Q54" s="215">
        <f>Q56+Q57+Q58</f>
        <v>217588.84000000003</v>
      </c>
      <c r="R54" s="214" t="str">
        <f>'[1]Лист2'!$K$54</f>
        <v>X</v>
      </c>
      <c r="S54" s="214">
        <f>T54</f>
        <v>220149.7</v>
      </c>
      <c r="T54" s="215">
        <f>T56+T57+T58</f>
        <v>220149.7</v>
      </c>
      <c r="U54" s="214" t="str">
        <f>'[1]Лист2'!$K$54</f>
        <v>X</v>
      </c>
    </row>
    <row r="55" spans="1:21" s="56" customFormat="1" ht="12.75" customHeight="1">
      <c r="A55" s="67"/>
      <c r="B55" s="68" t="s">
        <v>167</v>
      </c>
      <c r="C55" s="51"/>
      <c r="D55" s="69"/>
      <c r="E55" s="69"/>
      <c r="F55" s="69"/>
      <c r="G55" s="51"/>
      <c r="H55" s="51"/>
      <c r="I55" s="51"/>
      <c r="J55" s="50"/>
      <c r="K55" s="50"/>
      <c r="L55" s="49"/>
      <c r="M55" s="49"/>
      <c r="N55" s="49"/>
      <c r="O55" s="49"/>
      <c r="P55" s="50"/>
      <c r="Q55" s="50"/>
      <c r="R55" s="49"/>
      <c r="S55" s="49"/>
      <c r="T55" s="49"/>
      <c r="U55" s="49"/>
    </row>
    <row r="56" spans="1:21" s="56" customFormat="1" ht="34.5" customHeight="1">
      <c r="A56" s="67" t="s">
        <v>135</v>
      </c>
      <c r="B56" s="68" t="s">
        <v>136</v>
      </c>
      <c r="C56" s="51" t="s">
        <v>172</v>
      </c>
      <c r="D56" s="69">
        <f>E56</f>
        <v>183422.4</v>
      </c>
      <c r="E56" s="69">
        <v>183422.4</v>
      </c>
      <c r="F56" s="69" t="str">
        <f>'[1]Лист2'!$K$54</f>
        <v>X</v>
      </c>
      <c r="G56" s="39">
        <f>H56</f>
        <v>154730.5</v>
      </c>
      <c r="H56" s="39">
        <v>154730.5</v>
      </c>
      <c r="I56" s="69" t="str">
        <f>'[1]Лист2'!$K$54</f>
        <v>X</v>
      </c>
      <c r="J56" s="43">
        <f>K56</f>
        <v>217753</v>
      </c>
      <c r="K56" s="43">
        <f>'[7]բյուջե 2023-եկամուտ'!$N$65/1000</f>
        <v>217753</v>
      </c>
      <c r="L56" s="69" t="str">
        <f>'[1]Лист2'!$K$54</f>
        <v>X</v>
      </c>
      <c r="M56" s="39">
        <f>N56</f>
        <v>63022.5</v>
      </c>
      <c r="N56" s="39">
        <f>K56-H56</f>
        <v>63022.5</v>
      </c>
      <c r="O56" s="42" t="s">
        <v>161</v>
      </c>
      <c r="P56" s="43">
        <f>Q56</f>
        <v>217753</v>
      </c>
      <c r="Q56" s="43">
        <f>K56</f>
        <v>217753</v>
      </c>
      <c r="R56" s="42" t="s">
        <v>161</v>
      </c>
      <c r="S56" s="39">
        <f>T56</f>
        <v>217753</v>
      </c>
      <c r="T56" s="39">
        <f>Q56</f>
        <v>217753</v>
      </c>
      <c r="U56" s="42" t="s">
        <v>161</v>
      </c>
    </row>
    <row r="57" spans="1:35" s="220" customFormat="1" ht="27.75" customHeight="1">
      <c r="A57" s="67">
        <v>1254</v>
      </c>
      <c r="B57" s="68" t="s">
        <v>590</v>
      </c>
      <c r="C57" s="51"/>
      <c r="D57" s="69">
        <f>E57</f>
        <v>15377.4</v>
      </c>
      <c r="E57" s="69">
        <v>15377.4</v>
      </c>
      <c r="F57" s="69" t="str">
        <f>'[1]Лист2'!$K$54</f>
        <v>X</v>
      </c>
      <c r="G57" s="39">
        <f>H57</f>
        <v>2560.86</v>
      </c>
      <c r="H57" s="39">
        <v>2560.86</v>
      </c>
      <c r="I57" s="69" t="str">
        <f>'[1]Лист2'!$K$54</f>
        <v>X</v>
      </c>
      <c r="J57" s="43">
        <f>K57</f>
        <v>0</v>
      </c>
      <c r="K57" s="43">
        <v>0</v>
      </c>
      <c r="L57" s="69" t="str">
        <f>'[1]Лист2'!$K$54</f>
        <v>X</v>
      </c>
      <c r="M57" s="39">
        <f>N57</f>
        <v>-2560.86</v>
      </c>
      <c r="N57" s="39">
        <f>K57-H57</f>
        <v>-2560.86</v>
      </c>
      <c r="O57" s="42" t="s">
        <v>161</v>
      </c>
      <c r="P57" s="43">
        <f>Q57</f>
        <v>-2560.86</v>
      </c>
      <c r="Q57" s="43">
        <f>N57-K57</f>
        <v>-2560.86</v>
      </c>
      <c r="R57" s="42" t="s">
        <v>161</v>
      </c>
      <c r="S57" s="39">
        <f>T57</f>
        <v>0</v>
      </c>
      <c r="T57" s="39">
        <f>Q57-N57</f>
        <v>0</v>
      </c>
      <c r="U57" s="42" t="s">
        <v>161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s="220" customFormat="1" ht="36.75" customHeight="1">
      <c r="A58" s="67" t="s">
        <v>137</v>
      </c>
      <c r="B58" s="68" t="s">
        <v>138</v>
      </c>
      <c r="C58" s="51" t="s">
        <v>172</v>
      </c>
      <c r="D58" s="69">
        <f>E58</f>
        <v>2396.7</v>
      </c>
      <c r="E58" s="69">
        <f>'[5]1'!$E$15+'[5]1'!$E$16</f>
        <v>2396.7</v>
      </c>
      <c r="F58" s="69" t="str">
        <f>'[1]Лист2'!$K$54</f>
        <v>X</v>
      </c>
      <c r="G58" s="39">
        <f>H58</f>
        <v>2396.7</v>
      </c>
      <c r="H58" s="39">
        <f>E58</f>
        <v>2396.7</v>
      </c>
      <c r="I58" s="69" t="str">
        <f>'[1]Лист2'!$K$54</f>
        <v>X</v>
      </c>
      <c r="J58" s="43">
        <f>K58</f>
        <v>2396.7</v>
      </c>
      <c r="K58" s="43">
        <f>('[7]բյուջե 2023-եկամուտ'!$N$66+'[7]բյուջե 2023-եկամուտ'!$N$67)/1000</f>
        <v>2396.7</v>
      </c>
      <c r="L58" s="69" t="str">
        <f>'[1]Лист2'!$K$54</f>
        <v>X</v>
      </c>
      <c r="M58" s="39">
        <f>N58</f>
        <v>0</v>
      </c>
      <c r="N58" s="39">
        <f>K58-H58</f>
        <v>0</v>
      </c>
      <c r="O58" s="42" t="s">
        <v>161</v>
      </c>
      <c r="P58" s="43">
        <f>Q58</f>
        <v>2396.7</v>
      </c>
      <c r="Q58" s="43">
        <f>K58</f>
        <v>2396.7</v>
      </c>
      <c r="R58" s="42" t="s">
        <v>161</v>
      </c>
      <c r="S58" s="39">
        <f>T58</f>
        <v>2396.7</v>
      </c>
      <c r="T58" s="39">
        <f>Q58</f>
        <v>2396.7</v>
      </c>
      <c r="U58" s="42" t="s">
        <v>161</v>
      </c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21" s="62" customFormat="1" ht="52.5" customHeight="1">
      <c r="A59" s="128" t="s">
        <v>139</v>
      </c>
      <c r="B59" s="213" t="s">
        <v>140</v>
      </c>
      <c r="C59" s="127" t="s">
        <v>141</v>
      </c>
      <c r="D59" s="214">
        <f>F59</f>
        <v>15095.8</v>
      </c>
      <c r="E59" s="214" t="str">
        <f>E61</f>
        <v>X</v>
      </c>
      <c r="F59" s="214">
        <f>F61</f>
        <v>15095.8</v>
      </c>
      <c r="G59" s="214">
        <f>I59</f>
        <v>156197.1</v>
      </c>
      <c r="H59" s="214" t="str">
        <f>H61</f>
        <v>X</v>
      </c>
      <c r="I59" s="214">
        <f>I61</f>
        <v>156197.1</v>
      </c>
      <c r="J59" s="215">
        <f>L59</f>
        <v>165699.4</v>
      </c>
      <c r="K59" s="215" t="str">
        <f>K61</f>
        <v>X</v>
      </c>
      <c r="L59" s="214">
        <f>L61</f>
        <v>165699.4</v>
      </c>
      <c r="M59" s="214">
        <f>O59</f>
        <v>9502.299999999988</v>
      </c>
      <c r="N59" s="214" t="s">
        <v>161</v>
      </c>
      <c r="O59" s="214">
        <f>O61</f>
        <v>9502.299999999988</v>
      </c>
      <c r="P59" s="215">
        <f>R59</f>
        <v>226245</v>
      </c>
      <c r="Q59" s="215" t="s">
        <v>161</v>
      </c>
      <c r="R59" s="214">
        <f>R61</f>
        <v>226245</v>
      </c>
      <c r="S59" s="214">
        <f>U59</f>
        <v>203107.95</v>
      </c>
      <c r="T59" s="214" t="s">
        <v>161</v>
      </c>
      <c r="U59" s="214">
        <f>U61</f>
        <v>203107.95</v>
      </c>
    </row>
    <row r="60" spans="1:21" s="56" customFormat="1" ht="12.75" customHeight="1">
      <c r="A60" s="67"/>
      <c r="B60" s="68" t="s">
        <v>167</v>
      </c>
      <c r="C60" s="51"/>
      <c r="D60" s="69"/>
      <c r="E60" s="69"/>
      <c r="F60" s="69"/>
      <c r="G60" s="51"/>
      <c r="H60" s="51"/>
      <c r="I60" s="51"/>
      <c r="J60" s="50"/>
      <c r="K60" s="50"/>
      <c r="L60" s="49"/>
      <c r="M60" s="49"/>
      <c r="N60" s="49"/>
      <c r="O60" s="49"/>
      <c r="P60" s="50"/>
      <c r="Q60" s="50"/>
      <c r="R60" s="49"/>
      <c r="S60" s="49"/>
      <c r="T60" s="49"/>
      <c r="U60" s="49"/>
    </row>
    <row r="61" spans="1:21" s="56" customFormat="1" ht="34.5" customHeight="1">
      <c r="A61" s="67" t="s">
        <v>386</v>
      </c>
      <c r="B61" s="68" t="s">
        <v>387</v>
      </c>
      <c r="C61" s="51" t="s">
        <v>172</v>
      </c>
      <c r="D61" s="69">
        <f>F61</f>
        <v>15095.8</v>
      </c>
      <c r="E61" s="69" t="str">
        <f>'[1]Лист2'!$K$63</f>
        <v>X</v>
      </c>
      <c r="F61" s="69">
        <v>15095.8</v>
      </c>
      <c r="G61" s="39">
        <f>I61</f>
        <v>156197.1</v>
      </c>
      <c r="H61" s="42" t="str">
        <f>'[1]Лист2'!$K$63</f>
        <v>X</v>
      </c>
      <c r="I61" s="39">
        <v>156197.1</v>
      </c>
      <c r="J61" s="43">
        <f>L61</f>
        <v>165699.4</v>
      </c>
      <c r="K61" s="53" t="str">
        <f>'[1]Лист2'!$K$63</f>
        <v>X</v>
      </c>
      <c r="L61" s="39">
        <f>'[3]ՄԺԾԾ-եկամուտ'!$L$54</f>
        <v>165699.4</v>
      </c>
      <c r="M61" s="39">
        <f>O61</f>
        <v>9502.299999999988</v>
      </c>
      <c r="N61" s="42" t="str">
        <f>'[1]Лист2'!$K$63</f>
        <v>X</v>
      </c>
      <c r="O61" s="42">
        <f>L61-I61</f>
        <v>9502.299999999988</v>
      </c>
      <c r="P61" s="43">
        <f>R61</f>
        <v>226245</v>
      </c>
      <c r="Q61" s="53" t="str">
        <f>'[1]Лист2'!$K$63</f>
        <v>X</v>
      </c>
      <c r="R61" s="42">
        <f>'[3]ՄԺԾԾ-եկամուտ'!$R$54</f>
        <v>226245</v>
      </c>
      <c r="S61" s="39">
        <f>U61</f>
        <v>203107.95</v>
      </c>
      <c r="T61" s="42" t="str">
        <f>'[1]Лист2'!$K$63</f>
        <v>X</v>
      </c>
      <c r="U61" s="42">
        <f>'[4]ծրագրեր 24-26'!$H$49</f>
        <v>203107.95</v>
      </c>
    </row>
    <row r="62" spans="1:21" s="62" customFormat="1" ht="57.75" customHeight="1">
      <c r="A62" s="199" t="s">
        <v>388</v>
      </c>
      <c r="B62" s="210" t="s">
        <v>389</v>
      </c>
      <c r="C62" s="200" t="s">
        <v>390</v>
      </c>
      <c r="D62" s="212">
        <f>D64+D67+D72+D75+D95+D99+D105</f>
        <v>288823.62700000004</v>
      </c>
      <c r="E62" s="212">
        <f>E64+E67+E72+E75+E95+E99+E105</f>
        <v>288823.62700000004</v>
      </c>
      <c r="F62" s="212">
        <f>F102+F105</f>
        <v>0</v>
      </c>
      <c r="G62" s="212">
        <f>G64+G67+G72+G75+G95+G99+G105</f>
        <v>313179.4</v>
      </c>
      <c r="H62" s="212">
        <f>H64+H67+H72+H75+H95+H99+H105</f>
        <v>313179.4</v>
      </c>
      <c r="I62" s="212">
        <f>I102+I105</f>
        <v>0</v>
      </c>
      <c r="J62" s="212">
        <f>J64+J67+J72+J75+J95+J99+J105</f>
        <v>320552.22677500005</v>
      </c>
      <c r="K62" s="212">
        <f>K64+K67+K72+K75+K95+K99+K105</f>
        <v>320552.22677500005</v>
      </c>
      <c r="L62" s="212">
        <f>L102+L105</f>
        <v>0</v>
      </c>
      <c r="M62" s="212">
        <f>M64+M67+M72+M75+M95+M99+M105</f>
        <v>7372.826775000009</v>
      </c>
      <c r="N62" s="212">
        <f>N64+N67+N72+N75+N95+N99+N105</f>
        <v>7372.826775000009</v>
      </c>
      <c r="O62" s="212">
        <f>O102+O105</f>
        <v>0</v>
      </c>
      <c r="P62" s="212">
        <f>P64+P67+P72+P75+P95+P99+P105</f>
        <v>322163.10738750006</v>
      </c>
      <c r="Q62" s="212">
        <f>Q64+Q67+Q72+Q75+Q95+Q99+Q105</f>
        <v>322163.10738750006</v>
      </c>
      <c r="R62" s="212">
        <f>R102+R105</f>
        <v>0</v>
      </c>
      <c r="S62" s="212">
        <f>S64+S67+S72+S75+S95+S99+S105</f>
        <v>321969.72708125005</v>
      </c>
      <c r="T62" s="212">
        <f>T64+T67+T72+T75+T95+T99+T105</f>
        <v>321969.72708125005</v>
      </c>
      <c r="U62" s="212">
        <f>U102+U105</f>
        <v>0</v>
      </c>
    </row>
    <row r="63" spans="1:21" s="56" customFormat="1" ht="12.75" customHeight="1">
      <c r="A63" s="67"/>
      <c r="B63" s="68" t="s">
        <v>167</v>
      </c>
      <c r="C63" s="51"/>
      <c r="D63" s="53"/>
      <c r="E63" s="53"/>
      <c r="F63" s="53"/>
      <c r="G63" s="51"/>
      <c r="H63" s="51"/>
      <c r="I63" s="51"/>
      <c r="J63" s="52"/>
      <c r="K63" s="52"/>
      <c r="L63" s="51"/>
      <c r="M63" s="51"/>
      <c r="N63" s="51"/>
      <c r="O63" s="51"/>
      <c r="P63" s="52"/>
      <c r="Q63" s="52"/>
      <c r="R63" s="51"/>
      <c r="S63" s="51"/>
      <c r="T63" s="51"/>
      <c r="U63" s="51"/>
    </row>
    <row r="64" spans="1:21" s="62" customFormat="1" ht="44.25" customHeight="1">
      <c r="A64" s="128" t="s">
        <v>391</v>
      </c>
      <c r="B64" s="213" t="s">
        <v>392</v>
      </c>
      <c r="C64" s="127" t="s">
        <v>393</v>
      </c>
      <c r="D64" s="215">
        <f>E64</f>
        <v>0</v>
      </c>
      <c r="E64" s="215">
        <f>E66</f>
        <v>0</v>
      </c>
      <c r="F64" s="215" t="str">
        <f>F66</f>
        <v>X</v>
      </c>
      <c r="G64" s="215">
        <f>H64</f>
        <v>0</v>
      </c>
      <c r="H64" s="215">
        <f>H66</f>
        <v>0</v>
      </c>
      <c r="I64" s="215" t="str">
        <f>I66</f>
        <v>X</v>
      </c>
      <c r="J64" s="215">
        <f>K64</f>
        <v>0</v>
      </c>
      <c r="K64" s="215">
        <f>K66</f>
        <v>0</v>
      </c>
      <c r="L64" s="215" t="str">
        <f>L66</f>
        <v>X</v>
      </c>
      <c r="M64" s="215">
        <f>N64</f>
        <v>0</v>
      </c>
      <c r="N64" s="215">
        <f>N66</f>
        <v>0</v>
      </c>
      <c r="O64" s="215" t="str">
        <f>O66</f>
        <v>X</v>
      </c>
      <c r="P64" s="215">
        <f>Q64</f>
        <v>0</v>
      </c>
      <c r="Q64" s="215">
        <f>Q66</f>
        <v>0</v>
      </c>
      <c r="R64" s="215" t="str">
        <f>R66</f>
        <v>X</v>
      </c>
      <c r="S64" s="215">
        <f>T64</f>
        <v>0</v>
      </c>
      <c r="T64" s="215">
        <f>T66</f>
        <v>0</v>
      </c>
      <c r="U64" s="215" t="str">
        <f>U66</f>
        <v>X</v>
      </c>
    </row>
    <row r="65" spans="1:21" s="56" customFormat="1" ht="18" customHeight="1">
      <c r="A65" s="67"/>
      <c r="B65" s="68" t="s">
        <v>167</v>
      </c>
      <c r="C65" s="51"/>
      <c r="D65" s="53"/>
      <c r="E65" s="53"/>
      <c r="F65" s="53"/>
      <c r="G65" s="53"/>
      <c r="H65" s="53"/>
      <c r="I65" s="53"/>
      <c r="J65" s="50"/>
      <c r="K65" s="50"/>
      <c r="L65" s="49"/>
      <c r="M65" s="49"/>
      <c r="N65" s="49"/>
      <c r="O65" s="49"/>
      <c r="P65" s="50"/>
      <c r="Q65" s="50"/>
      <c r="R65" s="49"/>
      <c r="S65" s="49"/>
      <c r="T65" s="49"/>
      <c r="U65" s="49"/>
    </row>
    <row r="66" spans="1:21" s="56" customFormat="1" ht="45" customHeight="1">
      <c r="A66" s="67" t="s">
        <v>394</v>
      </c>
      <c r="B66" s="68" t="s">
        <v>395</v>
      </c>
      <c r="C66" s="51"/>
      <c r="D66" s="69">
        <f>E66</f>
        <v>0</v>
      </c>
      <c r="E66" s="69">
        <f>'[1]Лист2'!$K$69</f>
        <v>0</v>
      </c>
      <c r="F66" s="53" t="str">
        <f>'[1]Лист2'!$K$63</f>
        <v>X</v>
      </c>
      <c r="G66" s="69">
        <f>H66</f>
        <v>0</v>
      </c>
      <c r="H66" s="69">
        <f>'[1]Лист2'!$K$69</f>
        <v>0</v>
      </c>
      <c r="I66" s="53" t="str">
        <f>'[1]Лист2'!$K$63</f>
        <v>X</v>
      </c>
      <c r="J66" s="53">
        <f>K66</f>
        <v>0</v>
      </c>
      <c r="K66" s="53">
        <f>'[1]Лист2'!$K$69</f>
        <v>0</v>
      </c>
      <c r="L66" s="53" t="str">
        <f>'[1]Лист2'!$K$63</f>
        <v>X</v>
      </c>
      <c r="M66" s="39">
        <f>N66</f>
        <v>0</v>
      </c>
      <c r="N66" s="39">
        <f>K66-H66</f>
        <v>0</v>
      </c>
      <c r="O66" s="42" t="s">
        <v>161</v>
      </c>
      <c r="P66" s="43">
        <f>Q66</f>
        <v>0</v>
      </c>
      <c r="Q66" s="43">
        <f>N66-K66</f>
        <v>0</v>
      </c>
      <c r="R66" s="42" t="s">
        <v>161</v>
      </c>
      <c r="S66" s="39">
        <f>T66</f>
        <v>0</v>
      </c>
      <c r="T66" s="39">
        <f>Q66-N66</f>
        <v>0</v>
      </c>
      <c r="U66" s="42" t="s">
        <v>161</v>
      </c>
    </row>
    <row r="67" spans="1:21" s="62" customFormat="1" ht="44.25" customHeight="1">
      <c r="A67" s="128" t="s">
        <v>396</v>
      </c>
      <c r="B67" s="213" t="s">
        <v>397</v>
      </c>
      <c r="C67" s="127" t="s">
        <v>398</v>
      </c>
      <c r="D67" s="214">
        <f>D69+D70+D71</f>
        <v>194287.2</v>
      </c>
      <c r="E67" s="214">
        <f>E69+E70+E71</f>
        <v>194287.2</v>
      </c>
      <c r="F67" s="215" t="str">
        <f>'[1]Лист2'!$K$63</f>
        <v>X</v>
      </c>
      <c r="G67" s="214">
        <f>G69+G70+G71</f>
        <v>211350.6</v>
      </c>
      <c r="H67" s="214">
        <f>H69+H70+H71</f>
        <v>211350.6</v>
      </c>
      <c r="I67" s="215" t="str">
        <f>'[1]Лист2'!$K$63</f>
        <v>X</v>
      </c>
      <c r="J67" s="215">
        <f>J69+J70+J71</f>
        <v>216102.74677500004</v>
      </c>
      <c r="K67" s="215">
        <f>K69+K70+K71</f>
        <v>216102.74677500004</v>
      </c>
      <c r="L67" s="215" t="str">
        <f>'[1]Лист2'!$K$63</f>
        <v>X</v>
      </c>
      <c r="M67" s="214">
        <f>M69+M70+M71</f>
        <v>4752.146775000016</v>
      </c>
      <c r="N67" s="214">
        <f>N69+N70+N71</f>
        <v>4752.146775000016</v>
      </c>
      <c r="O67" s="215" t="str">
        <f>'[1]Лист2'!$K$63</f>
        <v>X</v>
      </c>
      <c r="P67" s="215">
        <f>P69+P70+P71</f>
        <v>213726.68338750003</v>
      </c>
      <c r="Q67" s="215">
        <f>Q69+Q70+Q71</f>
        <v>213726.68338750003</v>
      </c>
      <c r="R67" s="215" t="str">
        <f>'[1]Лист2'!$K$63</f>
        <v>X</v>
      </c>
      <c r="S67" s="214">
        <f>S69+S70+S71</f>
        <v>214914.71508125003</v>
      </c>
      <c r="T67" s="215">
        <f>T69+T70+T71</f>
        <v>214914.71508125003</v>
      </c>
      <c r="U67" s="215" t="str">
        <f>'[1]Лист2'!$K$63</f>
        <v>X</v>
      </c>
    </row>
    <row r="68" spans="1:21" s="56" customFormat="1" ht="12.75" customHeight="1">
      <c r="A68" s="67"/>
      <c r="B68" s="68" t="s">
        <v>167</v>
      </c>
      <c r="C68" s="51"/>
      <c r="D68" s="69"/>
      <c r="E68" s="69"/>
      <c r="F68" s="53"/>
      <c r="G68" s="51"/>
      <c r="H68" s="51"/>
      <c r="I68" s="51"/>
      <c r="J68" s="50"/>
      <c r="K68" s="50"/>
      <c r="L68" s="49"/>
      <c r="M68" s="49"/>
      <c r="N68" s="49"/>
      <c r="O68" s="49"/>
      <c r="P68" s="50"/>
      <c r="Q68" s="50"/>
      <c r="R68" s="49"/>
      <c r="S68" s="49"/>
      <c r="T68" s="49"/>
      <c r="U68" s="49"/>
    </row>
    <row r="69" spans="1:21" s="56" customFormat="1" ht="24" customHeight="1">
      <c r="A69" s="67" t="s">
        <v>399</v>
      </c>
      <c r="B69" s="68" t="s">
        <v>400</v>
      </c>
      <c r="C69" s="51" t="s">
        <v>172</v>
      </c>
      <c r="D69" s="69">
        <f>E69</f>
        <v>100720</v>
      </c>
      <c r="E69" s="69">
        <v>100720</v>
      </c>
      <c r="F69" s="53" t="str">
        <f>'[1]Лист2'!$K$63</f>
        <v>X</v>
      </c>
      <c r="G69" s="42">
        <f>H69</f>
        <v>130118.1</v>
      </c>
      <c r="H69" s="42">
        <v>130118.1</v>
      </c>
      <c r="I69" s="53" t="str">
        <f>'[1]Лист2'!$K$63</f>
        <v>X</v>
      </c>
      <c r="J69" s="53">
        <f>K69</f>
        <v>135312.22677500002</v>
      </c>
      <c r="K69" s="226">
        <f>('[7]բյուջե 2023-եկամուտ'!$N$40+'[7]բյուջե 2023-եկամուտ'!$N$41+'[7]բյուջե 2023-եկամուտ'!$N$42)/1000</f>
        <v>135312.22677500002</v>
      </c>
      <c r="L69" s="53" t="str">
        <f>'[1]Лист2'!$K$63</f>
        <v>X</v>
      </c>
      <c r="M69" s="39">
        <f>N69</f>
        <v>5194.126775000012</v>
      </c>
      <c r="N69" s="39">
        <f>K69-H69</f>
        <v>5194.126775000012</v>
      </c>
      <c r="O69" s="42" t="s">
        <v>161</v>
      </c>
      <c r="P69" s="43">
        <f>Q69</f>
        <v>132715.1633875</v>
      </c>
      <c r="Q69" s="43">
        <f>(K69+H69)/2</f>
        <v>132715.1633875</v>
      </c>
      <c r="R69" s="42" t="s">
        <v>161</v>
      </c>
      <c r="S69" s="39">
        <f>T69</f>
        <v>134013.69508125</v>
      </c>
      <c r="T69" s="39">
        <f>(K69+Q69)/2</f>
        <v>134013.69508125</v>
      </c>
      <c r="U69" s="42" t="s">
        <v>161</v>
      </c>
    </row>
    <row r="70" spans="1:21" s="56" customFormat="1" ht="57.75" customHeight="1">
      <c r="A70" s="67" t="s">
        <v>401</v>
      </c>
      <c r="B70" s="68" t="s">
        <v>402</v>
      </c>
      <c r="C70" s="51" t="s">
        <v>172</v>
      </c>
      <c r="D70" s="69">
        <f>E70</f>
        <v>89810.1</v>
      </c>
      <c r="E70" s="69">
        <v>89810.1</v>
      </c>
      <c r="F70" s="53" t="str">
        <f>'[1]Лист2'!$K$63</f>
        <v>X</v>
      </c>
      <c r="G70" s="42">
        <f>H70</f>
        <v>76274.9</v>
      </c>
      <c r="H70" s="42">
        <v>76274.9</v>
      </c>
      <c r="I70" s="53" t="str">
        <f>'[1]Лист2'!$K$63</f>
        <v>X</v>
      </c>
      <c r="J70" s="53">
        <f>K70</f>
        <v>76274.92</v>
      </c>
      <c r="K70" s="53">
        <f>'[7]բյուջե 2023-եկամուտ'!$N$43/1000</f>
        <v>76274.92</v>
      </c>
      <c r="L70" s="53" t="str">
        <f>'[1]Лист2'!$K$63</f>
        <v>X</v>
      </c>
      <c r="M70" s="39">
        <f>N70</f>
        <v>0.020000000004074536</v>
      </c>
      <c r="N70" s="39">
        <f>K70-H70</f>
        <v>0.020000000004074536</v>
      </c>
      <c r="O70" s="42" t="s">
        <v>161</v>
      </c>
      <c r="P70" s="43">
        <f>Q70</f>
        <v>76274.92</v>
      </c>
      <c r="Q70" s="43">
        <f>'[2]բյուջե 2023-եկամուտ'!$N$43/1000</f>
        <v>76274.92</v>
      </c>
      <c r="R70" s="42" t="s">
        <v>161</v>
      </c>
      <c r="S70" s="39">
        <f>T70</f>
        <v>76274.92</v>
      </c>
      <c r="T70" s="39">
        <f>Q70</f>
        <v>76274.92</v>
      </c>
      <c r="U70" s="42" t="s">
        <v>161</v>
      </c>
    </row>
    <row r="71" spans="1:21" s="56" customFormat="1" ht="15" customHeight="1">
      <c r="A71" s="67" t="s">
        <v>403</v>
      </c>
      <c r="B71" s="68" t="s">
        <v>404</v>
      </c>
      <c r="C71" s="51" t="s">
        <v>172</v>
      </c>
      <c r="D71" s="69">
        <f>E71</f>
        <v>3757.1</v>
      </c>
      <c r="E71" s="69">
        <v>3757.1</v>
      </c>
      <c r="F71" s="53" t="str">
        <f>'[1]Лист2'!$K$63</f>
        <v>X</v>
      </c>
      <c r="G71" s="42">
        <f>H71</f>
        <v>4957.6</v>
      </c>
      <c r="H71" s="42">
        <v>4957.6</v>
      </c>
      <c r="I71" s="53" t="str">
        <f>'[1]Лист2'!$K$63</f>
        <v>X</v>
      </c>
      <c r="J71" s="53">
        <f>K71</f>
        <v>4515.6</v>
      </c>
      <c r="K71" s="53">
        <f>'[7]բյուջե 2023-եկամուտ'!$N$39/1000</f>
        <v>4515.6</v>
      </c>
      <c r="L71" s="53" t="str">
        <f>'[1]Лист2'!$K$63</f>
        <v>X</v>
      </c>
      <c r="M71" s="39">
        <f>N71</f>
        <v>-442</v>
      </c>
      <c r="N71" s="39">
        <f>K71-H71</f>
        <v>-442</v>
      </c>
      <c r="O71" s="42" t="s">
        <v>161</v>
      </c>
      <c r="P71" s="43">
        <f>Q71</f>
        <v>4736.6</v>
      </c>
      <c r="Q71" s="43">
        <f>(K71+H71)/2</f>
        <v>4736.6</v>
      </c>
      <c r="R71" s="42" t="s">
        <v>161</v>
      </c>
      <c r="S71" s="39">
        <f>T71</f>
        <v>4626.1</v>
      </c>
      <c r="T71" s="39">
        <f>(Q71+K71)/2</f>
        <v>4626.1</v>
      </c>
      <c r="U71" s="42" t="s">
        <v>161</v>
      </c>
    </row>
    <row r="72" spans="1:21" s="62" customFormat="1" ht="50.25" customHeight="1">
      <c r="A72" s="128" t="s">
        <v>405</v>
      </c>
      <c r="B72" s="213" t="s">
        <v>443</v>
      </c>
      <c r="C72" s="127" t="s">
        <v>444</v>
      </c>
      <c r="D72" s="216">
        <f>E72</f>
        <v>2227.2</v>
      </c>
      <c r="E72" s="216">
        <f>E74</f>
        <v>2227.2</v>
      </c>
      <c r="F72" s="215" t="str">
        <f>'[1]Лист2'!$K$63</f>
        <v>X</v>
      </c>
      <c r="G72" s="216">
        <f>H72</f>
        <v>2227.2</v>
      </c>
      <c r="H72" s="216">
        <f>H74</f>
        <v>2227.2</v>
      </c>
      <c r="I72" s="215" t="str">
        <f>'[1]Лист2'!$K$63</f>
        <v>X</v>
      </c>
      <c r="J72" s="215">
        <f>K72</f>
        <v>2227.2</v>
      </c>
      <c r="K72" s="215">
        <f>K74</f>
        <v>2227.2</v>
      </c>
      <c r="L72" s="215" t="str">
        <f>'[1]Лист2'!$K$63</f>
        <v>X</v>
      </c>
      <c r="M72" s="216">
        <f>N72</f>
        <v>0</v>
      </c>
      <c r="N72" s="216">
        <f>N74</f>
        <v>0</v>
      </c>
      <c r="O72" s="215" t="str">
        <f>'[1]Лист2'!$K$63</f>
        <v>X</v>
      </c>
      <c r="P72" s="215">
        <f>Q72</f>
        <v>2227.2</v>
      </c>
      <c r="Q72" s="215">
        <f>Q74</f>
        <v>2227.2</v>
      </c>
      <c r="R72" s="215" t="str">
        <f>'[1]Лист2'!$K$63</f>
        <v>X</v>
      </c>
      <c r="S72" s="216">
        <f>T72</f>
        <v>2227.2</v>
      </c>
      <c r="T72" s="216">
        <f>T74</f>
        <v>2227.2</v>
      </c>
      <c r="U72" s="215" t="str">
        <f>'[1]Лист2'!$K$63</f>
        <v>X</v>
      </c>
    </row>
    <row r="73" spans="1:21" s="56" customFormat="1" ht="12.75" customHeight="1">
      <c r="A73" s="67"/>
      <c r="B73" s="68" t="s">
        <v>167</v>
      </c>
      <c r="C73" s="51"/>
      <c r="D73" s="42"/>
      <c r="E73" s="42"/>
      <c r="F73" s="51"/>
      <c r="G73" s="51"/>
      <c r="H73" s="51"/>
      <c r="I73" s="51"/>
      <c r="J73" s="50"/>
      <c r="K73" s="50"/>
      <c r="L73" s="49"/>
      <c r="M73" s="49"/>
      <c r="N73" s="49"/>
      <c r="O73" s="49"/>
      <c r="P73" s="50"/>
      <c r="Q73" s="50"/>
      <c r="R73" s="49"/>
      <c r="S73" s="49"/>
      <c r="T73" s="49"/>
      <c r="U73" s="49"/>
    </row>
    <row r="74" spans="1:21" s="56" customFormat="1" ht="62.25" customHeight="1">
      <c r="A74" s="67" t="s">
        <v>445</v>
      </c>
      <c r="B74" s="68" t="s">
        <v>446</v>
      </c>
      <c r="C74" s="51"/>
      <c r="D74" s="42">
        <f>E74</f>
        <v>2227.2</v>
      </c>
      <c r="E74" s="42">
        <v>2227.2</v>
      </c>
      <c r="F74" s="53" t="str">
        <f>'[1]Лист2'!$K$63</f>
        <v>X</v>
      </c>
      <c r="G74" s="42">
        <f>H74</f>
        <v>2227.2</v>
      </c>
      <c r="H74" s="42">
        <v>2227.2</v>
      </c>
      <c r="I74" s="53" t="str">
        <f>'[1]Лист2'!$K$63</f>
        <v>X</v>
      </c>
      <c r="J74" s="53">
        <f>K74</f>
        <v>2227.2</v>
      </c>
      <c r="K74" s="53">
        <f>'[7]բյուջե 2023-եկամուտ'!$N$70/1000</f>
        <v>2227.2</v>
      </c>
      <c r="L74" s="53" t="str">
        <f>'[1]Лист2'!$K$63</f>
        <v>X</v>
      </c>
      <c r="M74" s="39">
        <f>N74</f>
        <v>0</v>
      </c>
      <c r="N74" s="39">
        <f>K74-H74</f>
        <v>0</v>
      </c>
      <c r="O74" s="42" t="s">
        <v>161</v>
      </c>
      <c r="P74" s="43">
        <f>Q74</f>
        <v>2227.2</v>
      </c>
      <c r="Q74" s="43">
        <f>'[3]ՄԺԾԾ-եկամուտ'!$Q$67</f>
        <v>2227.2</v>
      </c>
      <c r="R74" s="42" t="s">
        <v>161</v>
      </c>
      <c r="S74" s="39">
        <f>T74</f>
        <v>2227.2</v>
      </c>
      <c r="T74" s="39">
        <f>Q74</f>
        <v>2227.2</v>
      </c>
      <c r="U74" s="42" t="s">
        <v>161</v>
      </c>
    </row>
    <row r="75" spans="1:21" s="62" customFormat="1" ht="50.25" customHeight="1">
      <c r="A75" s="128" t="s">
        <v>447</v>
      </c>
      <c r="B75" s="213" t="s">
        <v>448</v>
      </c>
      <c r="C75" s="127" t="s">
        <v>449</v>
      </c>
      <c r="D75" s="216">
        <f>E75</f>
        <v>80232.427</v>
      </c>
      <c r="E75" s="216">
        <f>E77+E94</f>
        <v>80232.427</v>
      </c>
      <c r="F75" s="216" t="str">
        <f>'[1]Лист2'!$K$63</f>
        <v>X</v>
      </c>
      <c r="G75" s="216">
        <f>H75</f>
        <v>87649.6</v>
      </c>
      <c r="H75" s="216">
        <f>H77+H94</f>
        <v>87649.6</v>
      </c>
      <c r="I75" s="216" t="str">
        <f>'[1]Лист2'!$K$63</f>
        <v>X</v>
      </c>
      <c r="J75" s="215">
        <f>K75</f>
        <v>96720.28</v>
      </c>
      <c r="K75" s="215">
        <f>K77+K94</f>
        <v>96720.28</v>
      </c>
      <c r="L75" s="216" t="str">
        <f>'[1]Лист2'!$K$63</f>
        <v>X</v>
      </c>
      <c r="M75" s="216">
        <f>N75</f>
        <v>9070.679999999993</v>
      </c>
      <c r="N75" s="216">
        <f>N77+N94</f>
        <v>9070.679999999993</v>
      </c>
      <c r="O75" s="216" t="str">
        <f>'[1]Лист2'!$K$63</f>
        <v>X</v>
      </c>
      <c r="P75" s="215">
        <f>Q75</f>
        <v>100707.224</v>
      </c>
      <c r="Q75" s="215">
        <f>Q77+Q94</f>
        <v>100707.224</v>
      </c>
      <c r="R75" s="216" t="str">
        <f>'[1]Лист2'!$K$63</f>
        <v>X</v>
      </c>
      <c r="S75" s="216">
        <f>T75</f>
        <v>99325.812</v>
      </c>
      <c r="T75" s="215">
        <f>T77+T94</f>
        <v>99325.812</v>
      </c>
      <c r="U75" s="216" t="str">
        <f>'[1]Лист2'!$K$63</f>
        <v>X</v>
      </c>
    </row>
    <row r="76" spans="1:21" s="56" customFormat="1" ht="12.75" customHeight="1">
      <c r="A76" s="67"/>
      <c r="B76" s="68" t="s">
        <v>167</v>
      </c>
      <c r="C76" s="51"/>
      <c r="D76" s="42"/>
      <c r="E76" s="42"/>
      <c r="F76" s="42"/>
      <c r="G76" s="51"/>
      <c r="H76" s="51"/>
      <c r="I76" s="51"/>
      <c r="J76" s="49"/>
      <c r="K76" s="49"/>
      <c r="L76" s="49"/>
      <c r="M76" s="49"/>
      <c r="N76" s="49"/>
      <c r="O76" s="49"/>
      <c r="P76" s="50"/>
      <c r="Q76" s="50"/>
      <c r="R76" s="49"/>
      <c r="S76" s="49"/>
      <c r="T76" s="49"/>
      <c r="U76" s="49"/>
    </row>
    <row r="77" spans="1:21" s="56" customFormat="1" ht="72" customHeight="1">
      <c r="A77" s="67" t="s">
        <v>450</v>
      </c>
      <c r="B77" s="68" t="s">
        <v>451</v>
      </c>
      <c r="C77" s="51" t="s">
        <v>172</v>
      </c>
      <c r="D77" s="42">
        <f>E77</f>
        <v>79494.527</v>
      </c>
      <c r="E77" s="42">
        <f>SUM(E79:E93)</f>
        <v>79494.527</v>
      </c>
      <c r="F77" s="42" t="str">
        <f>'[1]Лист2'!$K$63</f>
        <v>X</v>
      </c>
      <c r="G77" s="42">
        <f>H77</f>
        <v>87099.6</v>
      </c>
      <c r="H77" s="42">
        <f>SUM(H79:H93)</f>
        <v>87099.6</v>
      </c>
      <c r="I77" s="42" t="str">
        <f>'[1]Лист2'!$K$63</f>
        <v>X</v>
      </c>
      <c r="J77" s="53">
        <f>K77</f>
        <v>96170.28</v>
      </c>
      <c r="K77" s="42">
        <f>SUM(K79:K93)</f>
        <v>96170.28</v>
      </c>
      <c r="L77" s="42" t="str">
        <f>'[1]Лист2'!$K$63</f>
        <v>X</v>
      </c>
      <c r="M77" s="39">
        <f aca="true" t="shared" si="10" ref="M77:M94">N77</f>
        <v>9070.679999999993</v>
      </c>
      <c r="N77" s="39">
        <f aca="true" t="shared" si="11" ref="N77:N94">K77-H77</f>
        <v>9070.679999999993</v>
      </c>
      <c r="O77" s="42" t="s">
        <v>161</v>
      </c>
      <c r="P77" s="53">
        <f aca="true" t="shared" si="12" ref="P77:P82">Q77</f>
        <v>100157.224</v>
      </c>
      <c r="Q77" s="53">
        <f>SUM(Q79:Q94)</f>
        <v>100157.224</v>
      </c>
      <c r="R77" s="42" t="s">
        <v>161</v>
      </c>
      <c r="S77" s="53">
        <f aca="true" t="shared" si="13" ref="S77:S95">T77</f>
        <v>98775.812</v>
      </c>
      <c r="T77" s="53">
        <f>SUM(T79:T94)</f>
        <v>98775.812</v>
      </c>
      <c r="U77" s="42" t="s">
        <v>161</v>
      </c>
    </row>
    <row r="78" spans="1:21" s="56" customFormat="1" ht="18" customHeight="1">
      <c r="A78" s="67"/>
      <c r="B78" s="68" t="s">
        <v>167</v>
      </c>
      <c r="C78" s="51"/>
      <c r="D78" s="42"/>
      <c r="E78" s="42"/>
      <c r="F78" s="42"/>
      <c r="G78" s="42"/>
      <c r="H78" s="42"/>
      <c r="I78" s="42"/>
      <c r="J78" s="53"/>
      <c r="K78" s="53"/>
      <c r="L78" s="42"/>
      <c r="M78" s="39">
        <f t="shared" si="10"/>
        <v>0</v>
      </c>
      <c r="N78" s="39">
        <f t="shared" si="11"/>
        <v>0</v>
      </c>
      <c r="O78" s="42" t="s">
        <v>161</v>
      </c>
      <c r="P78" s="43">
        <f t="shared" si="12"/>
        <v>0</v>
      </c>
      <c r="Q78" s="43">
        <f aca="true" t="shared" si="14" ref="Q78:Q91">(K78+H78)/2</f>
        <v>0</v>
      </c>
      <c r="R78" s="42" t="s">
        <v>161</v>
      </c>
      <c r="S78" s="39">
        <f t="shared" si="13"/>
        <v>0</v>
      </c>
      <c r="T78" s="39">
        <f aca="true" t="shared" si="15" ref="T78:T94">(Q78+K78)/2</f>
        <v>0</v>
      </c>
      <c r="U78" s="42" t="s">
        <v>161</v>
      </c>
    </row>
    <row r="79" spans="1:21" s="56" customFormat="1" ht="63" customHeight="1">
      <c r="A79" s="67" t="s">
        <v>452</v>
      </c>
      <c r="B79" s="68" t="s">
        <v>453</v>
      </c>
      <c r="C79" s="51" t="s">
        <v>172</v>
      </c>
      <c r="D79" s="42">
        <f>E79</f>
        <v>0</v>
      </c>
      <c r="E79" s="42">
        <v>0</v>
      </c>
      <c r="F79" s="42" t="str">
        <f>'[1]Лист2'!$K$63</f>
        <v>X</v>
      </c>
      <c r="G79" s="42">
        <f>H79</f>
        <v>0</v>
      </c>
      <c r="H79" s="42">
        <v>0</v>
      </c>
      <c r="I79" s="42" t="str">
        <f>'[1]Лист2'!$K$63</f>
        <v>X</v>
      </c>
      <c r="J79" s="53">
        <f aca="true" t="shared" si="16" ref="J79:J87">K79</f>
        <v>0</v>
      </c>
      <c r="K79" s="53">
        <v>0</v>
      </c>
      <c r="L79" s="42" t="str">
        <f>'[1]Лист2'!$K$63</f>
        <v>X</v>
      </c>
      <c r="M79" s="39">
        <f t="shared" si="10"/>
        <v>0</v>
      </c>
      <c r="N79" s="39">
        <f t="shared" si="11"/>
        <v>0</v>
      </c>
      <c r="O79" s="42" t="s">
        <v>161</v>
      </c>
      <c r="P79" s="43">
        <f t="shared" si="12"/>
        <v>0</v>
      </c>
      <c r="Q79" s="43">
        <f t="shared" si="14"/>
        <v>0</v>
      </c>
      <c r="R79" s="42" t="s">
        <v>161</v>
      </c>
      <c r="S79" s="39">
        <f t="shared" si="13"/>
        <v>0</v>
      </c>
      <c r="T79" s="39">
        <f t="shared" si="15"/>
        <v>0</v>
      </c>
      <c r="U79" s="42" t="s">
        <v>161</v>
      </c>
    </row>
    <row r="80" spans="1:21" s="56" customFormat="1" ht="81">
      <c r="A80" s="67" t="s">
        <v>454</v>
      </c>
      <c r="B80" s="68" t="s">
        <v>427</v>
      </c>
      <c r="C80" s="51" t="s">
        <v>172</v>
      </c>
      <c r="D80" s="42">
        <f aca="true" t="shared" si="17" ref="D80:D93">E80</f>
        <v>0</v>
      </c>
      <c r="E80" s="42">
        <f>'[1]Лист2'!$K$82</f>
        <v>0</v>
      </c>
      <c r="F80" s="42" t="str">
        <f>'[1]Лист2'!$K$63</f>
        <v>X</v>
      </c>
      <c r="G80" s="42">
        <f aca="true" t="shared" si="18" ref="G80:G94">H80</f>
        <v>0</v>
      </c>
      <c r="H80" s="42">
        <v>0</v>
      </c>
      <c r="I80" s="42" t="str">
        <f>'[1]Лист2'!$K$63</f>
        <v>X</v>
      </c>
      <c r="J80" s="53">
        <f t="shared" si="16"/>
        <v>0</v>
      </c>
      <c r="K80" s="53">
        <v>0</v>
      </c>
      <c r="L80" s="42" t="str">
        <f>'[1]Лист2'!$K$63</f>
        <v>X</v>
      </c>
      <c r="M80" s="39">
        <f t="shared" si="10"/>
        <v>0</v>
      </c>
      <c r="N80" s="39">
        <f t="shared" si="11"/>
        <v>0</v>
      </c>
      <c r="O80" s="42" t="s">
        <v>161</v>
      </c>
      <c r="P80" s="43">
        <f t="shared" si="12"/>
        <v>0</v>
      </c>
      <c r="Q80" s="43">
        <f t="shared" si="14"/>
        <v>0</v>
      </c>
      <c r="R80" s="42" t="s">
        <v>161</v>
      </c>
      <c r="S80" s="39">
        <f t="shared" si="13"/>
        <v>0</v>
      </c>
      <c r="T80" s="39">
        <f t="shared" si="15"/>
        <v>0</v>
      </c>
      <c r="U80" s="42" t="s">
        <v>161</v>
      </c>
    </row>
    <row r="81" spans="1:21" s="56" customFormat="1" ht="54" customHeight="1">
      <c r="A81" s="67" t="s">
        <v>428</v>
      </c>
      <c r="B81" s="68" t="s">
        <v>429</v>
      </c>
      <c r="C81" s="51" t="s">
        <v>172</v>
      </c>
      <c r="D81" s="42">
        <f t="shared" si="17"/>
        <v>0</v>
      </c>
      <c r="E81" s="42">
        <f>'[1]Лист2'!$K$83</f>
        <v>0</v>
      </c>
      <c r="F81" s="42" t="str">
        <f>'[1]Лист2'!$K$63</f>
        <v>X</v>
      </c>
      <c r="G81" s="42">
        <f t="shared" si="18"/>
        <v>0</v>
      </c>
      <c r="H81" s="42">
        <v>0</v>
      </c>
      <c r="I81" s="42" t="str">
        <f>'[1]Лист2'!$K$63</f>
        <v>X</v>
      </c>
      <c r="J81" s="53">
        <f t="shared" si="16"/>
        <v>0</v>
      </c>
      <c r="K81" s="53">
        <v>0</v>
      </c>
      <c r="L81" s="42" t="str">
        <f>'[1]Лист2'!$K$63</f>
        <v>X</v>
      </c>
      <c r="M81" s="39">
        <f t="shared" si="10"/>
        <v>0</v>
      </c>
      <c r="N81" s="39">
        <f t="shared" si="11"/>
        <v>0</v>
      </c>
      <c r="O81" s="42" t="s">
        <v>161</v>
      </c>
      <c r="P81" s="43">
        <f t="shared" si="12"/>
        <v>0</v>
      </c>
      <c r="Q81" s="43">
        <f t="shared" si="14"/>
        <v>0</v>
      </c>
      <c r="R81" s="42" t="s">
        <v>161</v>
      </c>
      <c r="S81" s="39">
        <f t="shared" si="13"/>
        <v>0</v>
      </c>
      <c r="T81" s="39">
        <v>0</v>
      </c>
      <c r="U81" s="42" t="s">
        <v>161</v>
      </c>
    </row>
    <row r="82" spans="1:21" s="56" customFormat="1" ht="66.75" customHeight="1">
      <c r="A82" s="67" t="s">
        <v>430</v>
      </c>
      <c r="B82" s="68" t="s">
        <v>431</v>
      </c>
      <c r="C82" s="51" t="s">
        <v>172</v>
      </c>
      <c r="D82" s="42">
        <f t="shared" si="17"/>
        <v>340.6</v>
      </c>
      <c r="E82" s="42">
        <v>340.6</v>
      </c>
      <c r="F82" s="42" t="str">
        <f>'[1]Лист2'!$K$63</f>
        <v>X</v>
      </c>
      <c r="G82" s="42">
        <f t="shared" si="18"/>
        <v>553.5</v>
      </c>
      <c r="H82" s="42">
        <v>553.5</v>
      </c>
      <c r="I82" s="42" t="str">
        <f>'[1]Лист2'!$K$63</f>
        <v>X</v>
      </c>
      <c r="J82" s="53">
        <f t="shared" si="16"/>
        <v>550</v>
      </c>
      <c r="K82" s="53">
        <f>'[7]բյուջե 2023-եկամուտ'!$N$45/1000</f>
        <v>550</v>
      </c>
      <c r="L82" s="42" t="str">
        <f>'[1]Лист2'!$K$63</f>
        <v>X</v>
      </c>
      <c r="M82" s="39">
        <f t="shared" si="10"/>
        <v>-3.5</v>
      </c>
      <c r="N82" s="39">
        <f t="shared" si="11"/>
        <v>-3.5</v>
      </c>
      <c r="O82" s="42" t="s">
        <v>161</v>
      </c>
      <c r="P82" s="43">
        <f t="shared" si="12"/>
        <v>550</v>
      </c>
      <c r="Q82" s="43">
        <f>K82</f>
        <v>550</v>
      </c>
      <c r="R82" s="42" t="s">
        <v>161</v>
      </c>
      <c r="S82" s="39">
        <f t="shared" si="13"/>
        <v>550</v>
      </c>
      <c r="T82" s="39">
        <f t="shared" si="15"/>
        <v>550</v>
      </c>
      <c r="U82" s="42" t="s">
        <v>161</v>
      </c>
    </row>
    <row r="83" spans="1:21" s="56" customFormat="1" ht="31.5" customHeight="1">
      <c r="A83" s="67" t="s">
        <v>432</v>
      </c>
      <c r="B83" s="68" t="s">
        <v>433</v>
      </c>
      <c r="C83" s="51" t="s">
        <v>172</v>
      </c>
      <c r="D83" s="42">
        <f t="shared" si="17"/>
        <v>738</v>
      </c>
      <c r="E83" s="42">
        <v>738</v>
      </c>
      <c r="F83" s="42" t="str">
        <f>'[1]Лист2'!$K$63</f>
        <v>X</v>
      </c>
      <c r="G83" s="42">
        <f>H83</f>
        <v>820</v>
      </c>
      <c r="H83" s="42">
        <v>820</v>
      </c>
      <c r="I83" s="42" t="str">
        <f>'[1]Лист2'!$K$63</f>
        <v>X</v>
      </c>
      <c r="J83" s="53">
        <f t="shared" si="16"/>
        <v>420</v>
      </c>
      <c r="K83" s="53">
        <f>'[7]բյուջե 2023-եկամուտ'!$N$47/1000</f>
        <v>420</v>
      </c>
      <c r="L83" s="42" t="str">
        <f>'[1]Лист2'!$K$63</f>
        <v>X</v>
      </c>
      <c r="M83" s="39">
        <f t="shared" si="10"/>
        <v>-400</v>
      </c>
      <c r="N83" s="39">
        <f t="shared" si="11"/>
        <v>-400</v>
      </c>
      <c r="O83" s="42" t="s">
        <v>161</v>
      </c>
      <c r="P83" s="43">
        <f aca="true" t="shared" si="19" ref="P83:P94">Q83</f>
        <v>420</v>
      </c>
      <c r="Q83" s="43">
        <f>K83</f>
        <v>420</v>
      </c>
      <c r="R83" s="42" t="s">
        <v>161</v>
      </c>
      <c r="S83" s="39">
        <f t="shared" si="13"/>
        <v>420</v>
      </c>
      <c r="T83" s="39">
        <f t="shared" si="15"/>
        <v>420</v>
      </c>
      <c r="U83" s="42" t="s">
        <v>161</v>
      </c>
    </row>
    <row r="84" spans="1:21" s="56" customFormat="1" ht="44.25" customHeight="1">
      <c r="A84" s="67" t="s">
        <v>434</v>
      </c>
      <c r="B84" s="68" t="s">
        <v>435</v>
      </c>
      <c r="C84" s="51" t="s">
        <v>172</v>
      </c>
      <c r="D84" s="42">
        <f t="shared" si="17"/>
        <v>15243.5</v>
      </c>
      <c r="E84" s="42">
        <v>15243.5</v>
      </c>
      <c r="F84" s="42" t="str">
        <f>'[1]Лист2'!$K$63</f>
        <v>X</v>
      </c>
      <c r="G84" s="42">
        <f t="shared" si="18"/>
        <v>18845.1</v>
      </c>
      <c r="H84" s="42">
        <v>18845.1</v>
      </c>
      <c r="I84" s="42" t="str">
        <f>'[1]Лист2'!$K$63</f>
        <v>X</v>
      </c>
      <c r="J84" s="53">
        <f t="shared" si="16"/>
        <v>19613.98</v>
      </c>
      <c r="K84" s="53">
        <f>'[8]ՄԺԾԾ-ծախս'!$N$40</f>
        <v>19613.98</v>
      </c>
      <c r="L84" s="42" t="str">
        <f>'[1]Лист2'!$K$63</f>
        <v>X</v>
      </c>
      <c r="M84" s="39">
        <f t="shared" si="10"/>
        <v>768.880000000001</v>
      </c>
      <c r="N84" s="39">
        <f t="shared" si="11"/>
        <v>768.880000000001</v>
      </c>
      <c r="O84" s="42" t="s">
        <v>161</v>
      </c>
      <c r="P84" s="43">
        <f t="shared" si="19"/>
        <v>19229.524</v>
      </c>
      <c r="Q84" s="43">
        <f>'[8]վճարներ'!$G$23/1000</f>
        <v>19229.524</v>
      </c>
      <c r="R84" s="42" t="s">
        <v>161</v>
      </c>
      <c r="S84" s="39">
        <f t="shared" si="13"/>
        <v>19421.752</v>
      </c>
      <c r="T84" s="39">
        <f>'[8]ՄԺԾԾ-եկամուտ'!$T$18</f>
        <v>19421.752</v>
      </c>
      <c r="U84" s="42" t="s">
        <v>161</v>
      </c>
    </row>
    <row r="85" spans="1:21" s="56" customFormat="1" ht="60" customHeight="1">
      <c r="A85" s="67" t="s">
        <v>436</v>
      </c>
      <c r="B85" s="68" t="s">
        <v>198</v>
      </c>
      <c r="C85" s="51" t="s">
        <v>172</v>
      </c>
      <c r="D85" s="42">
        <f t="shared" si="17"/>
        <v>0</v>
      </c>
      <c r="E85" s="42">
        <f>'[1]Лист2'!$K$88</f>
        <v>0</v>
      </c>
      <c r="F85" s="42" t="str">
        <f>'[1]Лист2'!$K$63</f>
        <v>X</v>
      </c>
      <c r="G85" s="42">
        <f t="shared" si="18"/>
        <v>0</v>
      </c>
      <c r="H85" s="42">
        <v>0</v>
      </c>
      <c r="I85" s="42" t="str">
        <f>'[1]Лист2'!$K$63</f>
        <v>X</v>
      </c>
      <c r="J85" s="53">
        <f t="shared" si="16"/>
        <v>0</v>
      </c>
      <c r="K85" s="53">
        <v>0</v>
      </c>
      <c r="L85" s="42" t="str">
        <f>'[1]Лист2'!$K$63</f>
        <v>X</v>
      </c>
      <c r="M85" s="39">
        <f t="shared" si="10"/>
        <v>0</v>
      </c>
      <c r="N85" s="39">
        <f t="shared" si="11"/>
        <v>0</v>
      </c>
      <c r="O85" s="42" t="s">
        <v>161</v>
      </c>
      <c r="P85" s="43">
        <f t="shared" si="19"/>
        <v>0</v>
      </c>
      <c r="Q85" s="43">
        <f t="shared" si="14"/>
        <v>0</v>
      </c>
      <c r="R85" s="42" t="s">
        <v>161</v>
      </c>
      <c r="S85" s="39">
        <f t="shared" si="13"/>
        <v>0</v>
      </c>
      <c r="T85" s="39">
        <f t="shared" si="15"/>
        <v>0</v>
      </c>
      <c r="U85" s="42" t="s">
        <v>161</v>
      </c>
    </row>
    <row r="86" spans="1:21" s="56" customFormat="1" ht="45" customHeight="1">
      <c r="A86" s="67" t="s">
        <v>199</v>
      </c>
      <c r="B86" s="68" t="s">
        <v>200</v>
      </c>
      <c r="C86" s="51" t="s">
        <v>172</v>
      </c>
      <c r="D86" s="42">
        <f>E86</f>
        <v>1421.064</v>
      </c>
      <c r="E86" s="42">
        <f>'[5]1'!$E$26</f>
        <v>1421.064</v>
      </c>
      <c r="F86" s="42" t="str">
        <f>'[1]Лист2'!$K$63</f>
        <v>X</v>
      </c>
      <c r="G86" s="42">
        <f t="shared" si="18"/>
        <v>10788.5</v>
      </c>
      <c r="H86" s="42">
        <v>10788.5</v>
      </c>
      <c r="I86" s="42" t="str">
        <f>'[1]Лист2'!$K$63</f>
        <v>X</v>
      </c>
      <c r="J86" s="53">
        <f t="shared" si="16"/>
        <v>7560</v>
      </c>
      <c r="K86" s="53">
        <f>'[7]բյուջե 2023-եկամուտ'!$N$55/1000</f>
        <v>7560</v>
      </c>
      <c r="L86" s="42" t="str">
        <f>'[1]Лист2'!$K$63</f>
        <v>X</v>
      </c>
      <c r="M86" s="39">
        <f t="shared" si="10"/>
        <v>-3228.5</v>
      </c>
      <c r="N86" s="39">
        <f t="shared" si="11"/>
        <v>-3228.5</v>
      </c>
      <c r="O86" s="42" t="s">
        <v>161</v>
      </c>
      <c r="P86" s="43">
        <f t="shared" si="19"/>
        <v>7560</v>
      </c>
      <c r="Q86" s="43">
        <f>K86</f>
        <v>7560</v>
      </c>
      <c r="R86" s="42" t="s">
        <v>161</v>
      </c>
      <c r="S86" s="39">
        <f t="shared" si="13"/>
        <v>7560</v>
      </c>
      <c r="T86" s="39">
        <f t="shared" si="15"/>
        <v>7560</v>
      </c>
      <c r="U86" s="42" t="s">
        <v>161</v>
      </c>
    </row>
    <row r="87" spans="1:35" s="220" customFormat="1" ht="30.75" customHeight="1">
      <c r="A87" s="67" t="s">
        <v>201</v>
      </c>
      <c r="B87" s="68" t="s">
        <v>202</v>
      </c>
      <c r="C87" s="51" t="s">
        <v>172</v>
      </c>
      <c r="D87" s="42">
        <f t="shared" si="17"/>
        <v>10806.6</v>
      </c>
      <c r="E87" s="42">
        <v>10806.6</v>
      </c>
      <c r="F87" s="42" t="str">
        <f>'[1]Лист2'!$K$63</f>
        <v>X</v>
      </c>
      <c r="G87" s="42">
        <f>H87</f>
        <v>13714</v>
      </c>
      <c r="H87" s="42">
        <v>13714</v>
      </c>
      <c r="I87" s="42" t="str">
        <f>'[1]Лист2'!$K$63</f>
        <v>X</v>
      </c>
      <c r="J87" s="53">
        <f t="shared" si="16"/>
        <v>13446</v>
      </c>
      <c r="K87" s="53">
        <f>'[11]բյուջե'!$F$41/1000+'[14]ՄԺԾԾ-եկամուտ'!$K$17</f>
        <v>13446</v>
      </c>
      <c r="L87" s="42" t="str">
        <f>'[1]Лист2'!$K$63</f>
        <v>X</v>
      </c>
      <c r="M87" s="39">
        <f t="shared" si="10"/>
        <v>-268</v>
      </c>
      <c r="N87" s="39">
        <f t="shared" si="11"/>
        <v>-268</v>
      </c>
      <c r="O87" s="42" t="s">
        <v>161</v>
      </c>
      <c r="P87" s="43">
        <f t="shared" si="19"/>
        <v>13710</v>
      </c>
      <c r="Q87" s="43">
        <f>'[11]բյուջե'!$J$41/1000+'[14]ՄԺԾԾ-եկամուտ'!$Q$17</f>
        <v>13710</v>
      </c>
      <c r="R87" s="42" t="s">
        <v>161</v>
      </c>
      <c r="S87" s="39">
        <f t="shared" si="13"/>
        <v>13578</v>
      </c>
      <c r="T87" s="39">
        <f>'[11]բյուջե'!$N$41/1000+'[14]ՄԺԾԾ-եկամուտ'!$T$16</f>
        <v>13578</v>
      </c>
      <c r="U87" s="42" t="s">
        <v>161</v>
      </c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</row>
    <row r="88" spans="1:35" s="220" customFormat="1" ht="57" customHeight="1">
      <c r="A88" s="67" t="s">
        <v>203</v>
      </c>
      <c r="B88" s="68" t="s">
        <v>204</v>
      </c>
      <c r="C88" s="51" t="s">
        <v>172</v>
      </c>
      <c r="D88" s="42">
        <f>E88</f>
        <v>8952.5</v>
      </c>
      <c r="E88" s="42">
        <v>8952.5</v>
      </c>
      <c r="F88" s="42" t="str">
        <f>'[1]Лист2'!$K$63</f>
        <v>X</v>
      </c>
      <c r="G88" s="42">
        <f t="shared" si="18"/>
        <v>10082.5</v>
      </c>
      <c r="H88" s="42">
        <v>10082.5</v>
      </c>
      <c r="I88" s="42" t="str">
        <f>'[1]Лист2'!$K$63</f>
        <v>X</v>
      </c>
      <c r="J88" s="53">
        <f aca="true" t="shared" si="20" ref="J88:J95">K88</f>
        <v>10731.2</v>
      </c>
      <c r="K88" s="53">
        <v>10731.2</v>
      </c>
      <c r="L88" s="42" t="str">
        <f>'[1]Лист2'!$K$63</f>
        <v>X</v>
      </c>
      <c r="M88" s="39">
        <f t="shared" si="10"/>
        <v>648.7000000000007</v>
      </c>
      <c r="N88" s="39">
        <f t="shared" si="11"/>
        <v>648.7000000000007</v>
      </c>
      <c r="O88" s="42" t="s">
        <v>161</v>
      </c>
      <c r="P88" s="43">
        <f t="shared" si="19"/>
        <v>10493.6</v>
      </c>
      <c r="Q88" s="43">
        <v>10493.6</v>
      </c>
      <c r="R88" s="42" t="s">
        <v>161</v>
      </c>
      <c r="S88" s="39">
        <f t="shared" si="13"/>
        <v>10576.87</v>
      </c>
      <c r="T88" s="39">
        <v>10576.87</v>
      </c>
      <c r="U88" s="42" t="s">
        <v>161</v>
      </c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</row>
    <row r="89" spans="1:21" s="56" customFormat="1" ht="49.5" customHeight="1">
      <c r="A89" s="67" t="s">
        <v>205</v>
      </c>
      <c r="B89" s="68" t="s">
        <v>206</v>
      </c>
      <c r="C89" s="51" t="s">
        <v>172</v>
      </c>
      <c r="D89" s="42">
        <f t="shared" si="17"/>
        <v>0</v>
      </c>
      <c r="E89" s="42">
        <f>'[1]Лист2'!$K$96</f>
        <v>0</v>
      </c>
      <c r="F89" s="42" t="str">
        <f>'[1]Лист2'!$K$63</f>
        <v>X</v>
      </c>
      <c r="G89" s="42">
        <f t="shared" si="18"/>
        <v>11.4</v>
      </c>
      <c r="H89" s="42">
        <v>11.4</v>
      </c>
      <c r="I89" s="42" t="str">
        <f>'[1]Лист2'!$K$63</f>
        <v>X</v>
      </c>
      <c r="J89" s="53">
        <f t="shared" si="20"/>
        <v>0</v>
      </c>
      <c r="K89" s="53">
        <v>0</v>
      </c>
      <c r="L89" s="42" t="str">
        <f>'[1]Лист2'!$K$63</f>
        <v>X</v>
      </c>
      <c r="M89" s="39">
        <f t="shared" si="10"/>
        <v>-11.4</v>
      </c>
      <c r="N89" s="39">
        <f t="shared" si="11"/>
        <v>-11.4</v>
      </c>
      <c r="O89" s="42" t="s">
        <v>161</v>
      </c>
      <c r="P89" s="43">
        <f t="shared" si="19"/>
        <v>0</v>
      </c>
      <c r="Q89" s="43">
        <v>0</v>
      </c>
      <c r="R89" s="42" t="s">
        <v>161</v>
      </c>
      <c r="S89" s="39">
        <f t="shared" si="13"/>
        <v>0</v>
      </c>
      <c r="T89" s="39">
        <f t="shared" si="15"/>
        <v>0</v>
      </c>
      <c r="U89" s="42" t="s">
        <v>161</v>
      </c>
    </row>
    <row r="90" spans="1:21" s="56" customFormat="1" ht="92.25" customHeight="1">
      <c r="A90" s="67" t="s">
        <v>207</v>
      </c>
      <c r="B90" s="68" t="s">
        <v>208</v>
      </c>
      <c r="C90" s="51" t="s">
        <v>172</v>
      </c>
      <c r="D90" s="42">
        <f>E90</f>
        <v>0</v>
      </c>
      <c r="E90" s="42">
        <f>'[1]Лист2'!$K$97</f>
        <v>0</v>
      </c>
      <c r="F90" s="42" t="str">
        <f>'[1]Лист2'!$K$63</f>
        <v>X</v>
      </c>
      <c r="G90" s="42">
        <f t="shared" si="18"/>
        <v>0</v>
      </c>
      <c r="H90" s="42">
        <v>0</v>
      </c>
      <c r="I90" s="42" t="str">
        <f>'[1]Лист2'!$K$63</f>
        <v>X</v>
      </c>
      <c r="J90" s="53">
        <f t="shared" si="20"/>
        <v>0</v>
      </c>
      <c r="K90" s="53">
        <v>0</v>
      </c>
      <c r="L90" s="42" t="str">
        <f>'[1]Лист2'!$K$63</f>
        <v>X</v>
      </c>
      <c r="M90" s="39">
        <f t="shared" si="10"/>
        <v>0</v>
      </c>
      <c r="N90" s="39">
        <f t="shared" si="11"/>
        <v>0</v>
      </c>
      <c r="O90" s="42" t="s">
        <v>161</v>
      </c>
      <c r="P90" s="43">
        <f t="shared" si="19"/>
        <v>0</v>
      </c>
      <c r="Q90" s="43">
        <f t="shared" si="14"/>
        <v>0</v>
      </c>
      <c r="R90" s="42" t="s">
        <v>161</v>
      </c>
      <c r="S90" s="39">
        <f t="shared" si="13"/>
        <v>0</v>
      </c>
      <c r="T90" s="39">
        <f t="shared" si="15"/>
        <v>0</v>
      </c>
      <c r="U90" s="42" t="s">
        <v>161</v>
      </c>
    </row>
    <row r="91" spans="1:21" s="56" customFormat="1" ht="28.5" customHeight="1">
      <c r="A91" s="67" t="s">
        <v>209</v>
      </c>
      <c r="B91" s="68" t="s">
        <v>210</v>
      </c>
      <c r="C91" s="51" t="s">
        <v>172</v>
      </c>
      <c r="D91" s="42">
        <f t="shared" si="17"/>
        <v>0</v>
      </c>
      <c r="E91" s="42">
        <f>'[1]Лист2'!$K$98</f>
        <v>0</v>
      </c>
      <c r="F91" s="42" t="str">
        <f>'[1]Лист2'!$K$63</f>
        <v>X</v>
      </c>
      <c r="G91" s="42">
        <f t="shared" si="18"/>
        <v>0</v>
      </c>
      <c r="H91" s="42">
        <v>0</v>
      </c>
      <c r="I91" s="42" t="str">
        <f>'[1]Лист2'!$K$63</f>
        <v>X</v>
      </c>
      <c r="J91" s="53">
        <f t="shared" si="20"/>
        <v>0</v>
      </c>
      <c r="K91" s="53">
        <v>0</v>
      </c>
      <c r="L91" s="42" t="str">
        <f>'[1]Лист2'!$K$63</f>
        <v>X</v>
      </c>
      <c r="M91" s="39">
        <f t="shared" si="10"/>
        <v>0</v>
      </c>
      <c r="N91" s="39">
        <f t="shared" si="11"/>
        <v>0</v>
      </c>
      <c r="O91" s="42" t="s">
        <v>161</v>
      </c>
      <c r="P91" s="43">
        <f t="shared" si="19"/>
        <v>0</v>
      </c>
      <c r="Q91" s="43">
        <f t="shared" si="14"/>
        <v>0</v>
      </c>
      <c r="R91" s="42" t="s">
        <v>161</v>
      </c>
      <c r="S91" s="39">
        <f t="shared" si="13"/>
        <v>0</v>
      </c>
      <c r="T91" s="39">
        <f t="shared" si="15"/>
        <v>0</v>
      </c>
      <c r="U91" s="42" t="s">
        <v>161</v>
      </c>
    </row>
    <row r="92" spans="1:21" s="56" customFormat="1" ht="27" customHeight="1">
      <c r="A92" s="67" t="s">
        <v>211</v>
      </c>
      <c r="B92" s="68" t="s">
        <v>212</v>
      </c>
      <c r="C92" s="51" t="s">
        <v>172</v>
      </c>
      <c r="D92" s="42">
        <f t="shared" si="17"/>
        <v>0</v>
      </c>
      <c r="E92" s="42">
        <f>'[1]Лист2'!$K$99</f>
        <v>0</v>
      </c>
      <c r="F92" s="42" t="str">
        <f>'[1]Лист2'!$K$63</f>
        <v>X</v>
      </c>
      <c r="G92" s="42">
        <f t="shared" si="18"/>
        <v>4685.2</v>
      </c>
      <c r="H92" s="42">
        <v>4685.2</v>
      </c>
      <c r="I92" s="42" t="str">
        <f>'[1]Лист2'!$K$63</f>
        <v>X</v>
      </c>
      <c r="J92" s="53">
        <f t="shared" si="20"/>
        <v>4012.5</v>
      </c>
      <c r="K92" s="53">
        <f>'[7]բյուջե 2023-եկամուտ'!$N$57/1000</f>
        <v>4012.5</v>
      </c>
      <c r="L92" s="42" t="str">
        <f>'[1]Лист2'!$K$63</f>
        <v>X</v>
      </c>
      <c r="M92" s="39">
        <f t="shared" si="10"/>
        <v>-672.6999999999998</v>
      </c>
      <c r="N92" s="39">
        <f t="shared" si="11"/>
        <v>-672.6999999999998</v>
      </c>
      <c r="O92" s="42" t="s">
        <v>161</v>
      </c>
      <c r="P92" s="43">
        <f t="shared" si="19"/>
        <v>4012.5</v>
      </c>
      <c r="Q92" s="43">
        <f>K92</f>
        <v>4012.5</v>
      </c>
      <c r="R92" s="42" t="s">
        <v>161</v>
      </c>
      <c r="S92" s="39">
        <f t="shared" si="13"/>
        <v>4012.5</v>
      </c>
      <c r="T92" s="39">
        <f>Q92</f>
        <v>4012.5</v>
      </c>
      <c r="U92" s="42" t="s">
        <v>161</v>
      </c>
    </row>
    <row r="93" spans="1:35" s="220" customFormat="1" ht="15.75" customHeight="1">
      <c r="A93" s="67" t="s">
        <v>213</v>
      </c>
      <c r="B93" s="68" t="s">
        <v>278</v>
      </c>
      <c r="C93" s="51" t="s">
        <v>172</v>
      </c>
      <c r="D93" s="42">
        <f t="shared" si="17"/>
        <v>41992.263</v>
      </c>
      <c r="E93" s="42">
        <f>'[5]1'!$E$36+'[5]1'!$E$25</f>
        <v>41992.263</v>
      </c>
      <c r="F93" s="42" t="str">
        <f>'[1]Лист2'!$K$63</f>
        <v>X</v>
      </c>
      <c r="G93" s="42">
        <f t="shared" si="18"/>
        <v>27599.4</v>
      </c>
      <c r="H93" s="42">
        <v>27599.4</v>
      </c>
      <c r="I93" s="42" t="str">
        <f>'[1]Лист2'!$K$63</f>
        <v>X</v>
      </c>
      <c r="J93" s="53">
        <f t="shared" si="20"/>
        <v>39836.6</v>
      </c>
      <c r="K93" s="53">
        <v>39836.6</v>
      </c>
      <c r="L93" s="42" t="str">
        <f>'[1]Лист2'!$K$63</f>
        <v>X</v>
      </c>
      <c r="M93" s="39">
        <f t="shared" si="10"/>
        <v>12237.199999999997</v>
      </c>
      <c r="N93" s="39">
        <f t="shared" si="11"/>
        <v>12237.199999999997</v>
      </c>
      <c r="O93" s="42" t="s">
        <v>161</v>
      </c>
      <c r="P93" s="43">
        <f t="shared" si="19"/>
        <v>43631.6</v>
      </c>
      <c r="Q93" s="43">
        <v>43631.6</v>
      </c>
      <c r="R93" s="42" t="s">
        <v>161</v>
      </c>
      <c r="S93" s="39">
        <f t="shared" si="13"/>
        <v>42106.69</v>
      </c>
      <c r="T93" s="39">
        <v>42106.69</v>
      </c>
      <c r="U93" s="42" t="s">
        <v>161</v>
      </c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21" s="56" customFormat="1" ht="33" customHeight="1">
      <c r="A94" s="67" t="s">
        <v>279</v>
      </c>
      <c r="B94" s="68" t="s">
        <v>280</v>
      </c>
      <c r="C94" s="51" t="s">
        <v>172</v>
      </c>
      <c r="D94" s="42">
        <f>E94</f>
        <v>737.9</v>
      </c>
      <c r="E94" s="42">
        <v>737.9</v>
      </c>
      <c r="F94" s="42" t="str">
        <f>'[1]Лист2'!$K$63</f>
        <v>X</v>
      </c>
      <c r="G94" s="42">
        <f t="shared" si="18"/>
        <v>550</v>
      </c>
      <c r="H94" s="42">
        <v>550</v>
      </c>
      <c r="I94" s="42" t="str">
        <f>'[1]Лист2'!$K$63</f>
        <v>X</v>
      </c>
      <c r="J94" s="53">
        <f t="shared" si="20"/>
        <v>550</v>
      </c>
      <c r="K94" s="53">
        <f>'[7]բյուջե 2023-եկամուտ'!$N$45/1000</f>
        <v>550</v>
      </c>
      <c r="L94" s="42" t="str">
        <f>'[1]Лист2'!$K$63</f>
        <v>X</v>
      </c>
      <c r="M94" s="39">
        <f t="shared" si="10"/>
        <v>0</v>
      </c>
      <c r="N94" s="39">
        <f t="shared" si="11"/>
        <v>0</v>
      </c>
      <c r="O94" s="42" t="s">
        <v>161</v>
      </c>
      <c r="P94" s="43">
        <f t="shared" si="19"/>
        <v>550</v>
      </c>
      <c r="Q94" s="43">
        <f>K94</f>
        <v>550</v>
      </c>
      <c r="R94" s="42" t="s">
        <v>161</v>
      </c>
      <c r="S94" s="39">
        <f t="shared" si="13"/>
        <v>550</v>
      </c>
      <c r="T94" s="39">
        <f t="shared" si="15"/>
        <v>550</v>
      </c>
      <c r="U94" s="42" t="s">
        <v>161</v>
      </c>
    </row>
    <row r="95" spans="1:21" s="62" customFormat="1" ht="50.25" customHeight="1">
      <c r="A95" s="128" t="s">
        <v>281</v>
      </c>
      <c r="B95" s="213" t="s">
        <v>469</v>
      </c>
      <c r="C95" s="127" t="s">
        <v>282</v>
      </c>
      <c r="D95" s="216">
        <f>E95</f>
        <v>44.7</v>
      </c>
      <c r="E95" s="216">
        <f>E97+E98</f>
        <v>44.7</v>
      </c>
      <c r="F95" s="216" t="str">
        <f>'[1]Лист2'!$K$63</f>
        <v>X</v>
      </c>
      <c r="G95" s="216">
        <f>H95</f>
        <v>0</v>
      </c>
      <c r="H95" s="216">
        <f>H97+H98</f>
        <v>0</v>
      </c>
      <c r="I95" s="216" t="str">
        <f>'[1]Лист2'!$K$63</f>
        <v>X</v>
      </c>
      <c r="J95" s="215">
        <f t="shared" si="20"/>
        <v>0</v>
      </c>
      <c r="K95" s="215">
        <f>K97+K98</f>
        <v>0</v>
      </c>
      <c r="L95" s="216" t="str">
        <f>'[1]Лист2'!$K$63</f>
        <v>X</v>
      </c>
      <c r="M95" s="216">
        <f>N95</f>
        <v>0</v>
      </c>
      <c r="N95" s="216">
        <f>N97+N98</f>
        <v>0</v>
      </c>
      <c r="O95" s="216" t="str">
        <f>'[1]Лист2'!$K$63</f>
        <v>X</v>
      </c>
      <c r="P95" s="215">
        <f>Q95</f>
        <v>0</v>
      </c>
      <c r="Q95" s="215">
        <f>Q97+Q98</f>
        <v>0</v>
      </c>
      <c r="R95" s="216" t="str">
        <f>'[1]Лист2'!$K$63</f>
        <v>X</v>
      </c>
      <c r="S95" s="216">
        <f t="shared" si="13"/>
        <v>0</v>
      </c>
      <c r="T95" s="216">
        <f>T97+T98</f>
        <v>0</v>
      </c>
      <c r="U95" s="216" t="str">
        <f>'[1]Лист2'!$K$63</f>
        <v>X</v>
      </c>
    </row>
    <row r="96" spans="1:21" s="56" customFormat="1" ht="19.5" customHeight="1">
      <c r="A96" s="67"/>
      <c r="B96" s="68" t="s">
        <v>167</v>
      </c>
      <c r="C96" s="51"/>
      <c r="D96" s="42"/>
      <c r="E96" s="42"/>
      <c r="F96" s="42"/>
      <c r="G96" s="42"/>
      <c r="H96" s="42"/>
      <c r="I96" s="42"/>
      <c r="J96" s="50"/>
      <c r="K96" s="50"/>
      <c r="L96" s="49"/>
      <c r="M96" s="49"/>
      <c r="N96" s="49"/>
      <c r="O96" s="49"/>
      <c r="P96" s="50"/>
      <c r="Q96" s="50"/>
      <c r="R96" s="49"/>
      <c r="S96" s="49"/>
      <c r="T96" s="49"/>
      <c r="U96" s="49"/>
    </row>
    <row r="97" spans="1:21" s="56" customFormat="1" ht="58.5" customHeight="1">
      <c r="A97" s="67" t="s">
        <v>283</v>
      </c>
      <c r="B97" s="68" t="s">
        <v>284</v>
      </c>
      <c r="C97" s="51" t="s">
        <v>172</v>
      </c>
      <c r="D97" s="42">
        <f>E97</f>
        <v>44.7</v>
      </c>
      <c r="E97" s="42">
        <v>44.7</v>
      </c>
      <c r="F97" s="42" t="str">
        <f>'[1]Лист2'!$K$63</f>
        <v>X</v>
      </c>
      <c r="G97" s="42">
        <f>H97</f>
        <v>0</v>
      </c>
      <c r="H97" s="42">
        <f>'[1]Лист2'!$K$104</f>
        <v>0</v>
      </c>
      <c r="I97" s="42" t="str">
        <f>'[1]Лист2'!$K$63</f>
        <v>X</v>
      </c>
      <c r="J97" s="53">
        <f>K97</f>
        <v>0</v>
      </c>
      <c r="K97" s="53">
        <f>'[1]Лист2'!$K$104</f>
        <v>0</v>
      </c>
      <c r="L97" s="42" t="str">
        <f>'[1]Лист2'!$K$63</f>
        <v>X</v>
      </c>
      <c r="M97" s="39">
        <f>N97</f>
        <v>0</v>
      </c>
      <c r="N97" s="39">
        <f>K97-H97</f>
        <v>0</v>
      </c>
      <c r="O97" s="42" t="s">
        <v>161</v>
      </c>
      <c r="P97" s="43">
        <f>Q97</f>
        <v>0</v>
      </c>
      <c r="Q97" s="43">
        <f>N97-K97</f>
        <v>0</v>
      </c>
      <c r="R97" s="42" t="s">
        <v>161</v>
      </c>
      <c r="S97" s="39">
        <f>T97</f>
        <v>0</v>
      </c>
      <c r="T97" s="39">
        <f>Q97-N97</f>
        <v>0</v>
      </c>
      <c r="U97" s="42" t="s">
        <v>161</v>
      </c>
    </row>
    <row r="98" spans="1:21" s="56" customFormat="1" ht="23.25" customHeight="1">
      <c r="A98" s="67" t="s">
        <v>285</v>
      </c>
      <c r="B98" s="68" t="s">
        <v>480</v>
      </c>
      <c r="C98" s="51" t="s">
        <v>172</v>
      </c>
      <c r="D98" s="42">
        <f>E98</f>
        <v>0</v>
      </c>
      <c r="E98" s="42">
        <f>'[1]Лист2'!$K$105</f>
        <v>0</v>
      </c>
      <c r="F98" s="42" t="str">
        <f>'[1]Лист2'!$K$63</f>
        <v>X</v>
      </c>
      <c r="G98" s="42">
        <f>H98</f>
        <v>0</v>
      </c>
      <c r="H98" s="42">
        <f>'[1]Лист2'!$K$105</f>
        <v>0</v>
      </c>
      <c r="I98" s="42" t="str">
        <f>'[1]Лист2'!$K$63</f>
        <v>X</v>
      </c>
      <c r="J98" s="53">
        <f>K98</f>
        <v>0</v>
      </c>
      <c r="K98" s="53">
        <f>'[1]Лист2'!$K$105</f>
        <v>0</v>
      </c>
      <c r="L98" s="42" t="str">
        <f>'[1]Лист2'!$K$63</f>
        <v>X</v>
      </c>
      <c r="M98" s="39">
        <f>N98</f>
        <v>0</v>
      </c>
      <c r="N98" s="39">
        <f>K98-H98</f>
        <v>0</v>
      </c>
      <c r="O98" s="42" t="s">
        <v>161</v>
      </c>
      <c r="P98" s="43">
        <f>Q98</f>
        <v>0</v>
      </c>
      <c r="Q98" s="43">
        <f>N98-K98</f>
        <v>0</v>
      </c>
      <c r="R98" s="42" t="s">
        <v>161</v>
      </c>
      <c r="S98" s="39">
        <f>T98</f>
        <v>0</v>
      </c>
      <c r="T98" s="39">
        <f>Q98-N98</f>
        <v>0</v>
      </c>
      <c r="U98" s="42" t="s">
        <v>161</v>
      </c>
    </row>
    <row r="99" spans="1:21" s="62" customFormat="1" ht="50.25" customHeight="1">
      <c r="A99" s="128" t="s">
        <v>481</v>
      </c>
      <c r="B99" s="213" t="s">
        <v>482</v>
      </c>
      <c r="C99" s="127" t="s">
        <v>483</v>
      </c>
      <c r="D99" s="216">
        <f>E99</f>
        <v>0</v>
      </c>
      <c r="E99" s="216">
        <f>E101</f>
        <v>0</v>
      </c>
      <c r="F99" s="216" t="str">
        <f>'[1]Лист2'!$K$63</f>
        <v>X</v>
      </c>
      <c r="G99" s="216">
        <f>H99</f>
        <v>0</v>
      </c>
      <c r="H99" s="216">
        <f>H101</f>
        <v>0</v>
      </c>
      <c r="I99" s="216" t="str">
        <f>'[1]Лист2'!$K$63</f>
        <v>X</v>
      </c>
      <c r="J99" s="215">
        <f>K99</f>
        <v>0</v>
      </c>
      <c r="K99" s="215">
        <f>K101</f>
        <v>0</v>
      </c>
      <c r="L99" s="216" t="str">
        <f>'[1]Лист2'!$K$63</f>
        <v>X</v>
      </c>
      <c r="M99" s="216">
        <f>N99</f>
        <v>0</v>
      </c>
      <c r="N99" s="216">
        <f>N101</f>
        <v>0</v>
      </c>
      <c r="O99" s="216" t="str">
        <f>'[1]Лист2'!$K$63</f>
        <v>X</v>
      </c>
      <c r="P99" s="215">
        <f>Q99</f>
        <v>0</v>
      </c>
      <c r="Q99" s="215">
        <f>Q101</f>
        <v>0</v>
      </c>
      <c r="R99" s="216" t="str">
        <f>'[1]Лист2'!$K$63</f>
        <v>X</v>
      </c>
      <c r="S99" s="216">
        <f>T99</f>
        <v>0</v>
      </c>
      <c r="T99" s="216">
        <f>T101</f>
        <v>0</v>
      </c>
      <c r="U99" s="216" t="str">
        <f>'[1]Лист2'!$K$63</f>
        <v>X</v>
      </c>
    </row>
    <row r="100" spans="1:21" s="56" customFormat="1" ht="20.25" customHeight="1">
      <c r="A100" s="67"/>
      <c r="B100" s="68" t="s">
        <v>167</v>
      </c>
      <c r="C100" s="51"/>
      <c r="D100" s="42"/>
      <c r="E100" s="42"/>
      <c r="F100" s="42"/>
      <c r="G100" s="42"/>
      <c r="H100" s="42"/>
      <c r="I100" s="42"/>
      <c r="J100" s="50"/>
      <c r="K100" s="50"/>
      <c r="L100" s="49"/>
      <c r="M100" s="49"/>
      <c r="N100" s="49"/>
      <c r="O100" s="49"/>
      <c r="P100" s="50"/>
      <c r="Q100" s="50"/>
      <c r="R100" s="49"/>
      <c r="S100" s="49"/>
      <c r="T100" s="49"/>
      <c r="U100" s="49"/>
    </row>
    <row r="101" spans="1:21" s="56" customFormat="1" ht="75.75" customHeight="1">
      <c r="A101" s="67" t="s">
        <v>484</v>
      </c>
      <c r="B101" s="68" t="s">
        <v>485</v>
      </c>
      <c r="C101" s="51" t="s">
        <v>172</v>
      </c>
      <c r="D101" s="42">
        <f>E101</f>
        <v>0</v>
      </c>
      <c r="E101" s="42">
        <f>'[1]Лист2'!$K$108</f>
        <v>0</v>
      </c>
      <c r="F101" s="42" t="str">
        <f>'[1]Лист2'!$K$63</f>
        <v>X</v>
      </c>
      <c r="G101" s="42">
        <f>H101</f>
        <v>0</v>
      </c>
      <c r="H101" s="42">
        <f>'[1]Лист2'!$K$108</f>
        <v>0</v>
      </c>
      <c r="I101" s="42" t="str">
        <f>'[1]Лист2'!$K$63</f>
        <v>X</v>
      </c>
      <c r="J101" s="53">
        <f>K101</f>
        <v>0</v>
      </c>
      <c r="K101" s="53">
        <f>'[1]Лист2'!$K$108</f>
        <v>0</v>
      </c>
      <c r="L101" s="42" t="str">
        <f>'[1]Лист2'!$K$63</f>
        <v>X</v>
      </c>
      <c r="M101" s="39">
        <f>N101</f>
        <v>0</v>
      </c>
      <c r="N101" s="39">
        <f>K101-H101</f>
        <v>0</v>
      </c>
      <c r="O101" s="42" t="s">
        <v>161</v>
      </c>
      <c r="P101" s="43">
        <f>Q101</f>
        <v>0</v>
      </c>
      <c r="Q101" s="43">
        <f>N101-K101</f>
        <v>0</v>
      </c>
      <c r="R101" s="42" t="s">
        <v>161</v>
      </c>
      <c r="S101" s="39">
        <f>T101</f>
        <v>0</v>
      </c>
      <c r="T101" s="39">
        <f>Q101-N101</f>
        <v>0</v>
      </c>
      <c r="U101" s="42" t="s">
        <v>161</v>
      </c>
    </row>
    <row r="102" spans="1:21" s="62" customFormat="1" ht="42.75" customHeight="1">
      <c r="A102" s="128" t="s">
        <v>486</v>
      </c>
      <c r="B102" s="213" t="s">
        <v>487</v>
      </c>
      <c r="C102" s="127" t="s">
        <v>488</v>
      </c>
      <c r="D102" s="216">
        <f aca="true" t="shared" si="21" ref="D102:O102">D104</f>
        <v>0</v>
      </c>
      <c r="E102" s="216" t="str">
        <f t="shared" si="21"/>
        <v>X</v>
      </c>
      <c r="F102" s="216">
        <f t="shared" si="21"/>
        <v>0</v>
      </c>
      <c r="G102" s="216">
        <f t="shared" si="21"/>
        <v>0</v>
      </c>
      <c r="H102" s="216" t="str">
        <f t="shared" si="21"/>
        <v>X</v>
      </c>
      <c r="I102" s="216">
        <f t="shared" si="21"/>
        <v>0</v>
      </c>
      <c r="J102" s="215">
        <f t="shared" si="21"/>
        <v>0</v>
      </c>
      <c r="K102" s="215" t="str">
        <f t="shared" si="21"/>
        <v>X</v>
      </c>
      <c r="L102" s="216">
        <f t="shared" si="21"/>
        <v>0</v>
      </c>
      <c r="M102" s="216">
        <f t="shared" si="21"/>
        <v>0</v>
      </c>
      <c r="N102" s="216" t="s">
        <v>161</v>
      </c>
      <c r="O102" s="216">
        <f t="shared" si="21"/>
        <v>0</v>
      </c>
      <c r="P102" s="215">
        <f>P104</f>
        <v>0</v>
      </c>
      <c r="Q102" s="215" t="s">
        <v>161</v>
      </c>
      <c r="R102" s="216">
        <f>R104</f>
        <v>0</v>
      </c>
      <c r="S102" s="216">
        <f>S104</f>
        <v>0</v>
      </c>
      <c r="T102" s="216" t="s">
        <v>161</v>
      </c>
      <c r="U102" s="216">
        <f>U104</f>
        <v>0</v>
      </c>
    </row>
    <row r="103" spans="1:21" s="56" customFormat="1" ht="20.25" customHeight="1">
      <c r="A103" s="67"/>
      <c r="B103" s="68" t="s">
        <v>167</v>
      </c>
      <c r="C103" s="51"/>
      <c r="D103" s="42"/>
      <c r="E103" s="42"/>
      <c r="F103" s="42"/>
      <c r="G103" s="42"/>
      <c r="H103" s="42"/>
      <c r="I103" s="42"/>
      <c r="J103" s="50"/>
      <c r="K103" s="50"/>
      <c r="L103" s="49"/>
      <c r="M103" s="49"/>
      <c r="N103" s="49"/>
      <c r="O103" s="49"/>
      <c r="P103" s="50"/>
      <c r="Q103" s="50"/>
      <c r="R103" s="49"/>
      <c r="S103" s="49"/>
      <c r="T103" s="49"/>
      <c r="U103" s="49"/>
    </row>
    <row r="104" spans="1:21" s="56" customFormat="1" ht="75.75" customHeight="1">
      <c r="A104" s="67" t="s">
        <v>489</v>
      </c>
      <c r="B104" s="68" t="s">
        <v>490</v>
      </c>
      <c r="C104" s="51"/>
      <c r="D104" s="42">
        <f>F104</f>
        <v>0</v>
      </c>
      <c r="E104" s="42" t="str">
        <f>'[1]Лист2'!$K$110</f>
        <v>X</v>
      </c>
      <c r="F104" s="42">
        <f>'[1]Лист2'!$L$110</f>
        <v>0</v>
      </c>
      <c r="G104" s="42">
        <f>I104</f>
        <v>0</v>
      </c>
      <c r="H104" s="42" t="str">
        <f>'[1]Лист2'!$K$110</f>
        <v>X</v>
      </c>
      <c r="I104" s="42">
        <f>'[1]Лист2'!$L$110</f>
        <v>0</v>
      </c>
      <c r="J104" s="53">
        <f>L104</f>
        <v>0</v>
      </c>
      <c r="K104" s="53" t="str">
        <f>'[1]Лист2'!$K$110</f>
        <v>X</v>
      </c>
      <c r="L104" s="42">
        <f>'[1]Лист2'!$L$110</f>
        <v>0</v>
      </c>
      <c r="M104" s="42">
        <f>O104</f>
        <v>0</v>
      </c>
      <c r="N104" s="42" t="str">
        <f>'[1]Лист2'!$K$110</f>
        <v>X</v>
      </c>
      <c r="O104" s="42">
        <f>L104-I104</f>
        <v>0</v>
      </c>
      <c r="P104" s="53">
        <f>R104</f>
        <v>0</v>
      </c>
      <c r="Q104" s="53" t="str">
        <f>'[1]Лист2'!$K$110</f>
        <v>X</v>
      </c>
      <c r="R104" s="42">
        <f>O104-L104</f>
        <v>0</v>
      </c>
      <c r="S104" s="42">
        <f>U104</f>
        <v>0</v>
      </c>
      <c r="T104" s="42" t="str">
        <f>'[1]Лист2'!$K$110</f>
        <v>X</v>
      </c>
      <c r="U104" s="42">
        <f>R104-O104</f>
        <v>0</v>
      </c>
    </row>
    <row r="105" spans="1:21" s="62" customFormat="1" ht="42" customHeight="1">
      <c r="A105" s="128" t="s">
        <v>491</v>
      </c>
      <c r="B105" s="213" t="s">
        <v>492</v>
      </c>
      <c r="C105" s="127" t="s">
        <v>493</v>
      </c>
      <c r="D105" s="217">
        <f>E105</f>
        <v>12032.1</v>
      </c>
      <c r="E105" s="217">
        <f>E109</f>
        <v>12032.1</v>
      </c>
      <c r="F105" s="217">
        <f>F107+F108+F109</f>
        <v>0</v>
      </c>
      <c r="G105" s="217">
        <f>H105</f>
        <v>11952</v>
      </c>
      <c r="H105" s="217">
        <f>H109</f>
        <v>11952</v>
      </c>
      <c r="I105" s="217">
        <v>0</v>
      </c>
      <c r="J105" s="218">
        <f>J107+J108+J109</f>
        <v>5502</v>
      </c>
      <c r="K105" s="218">
        <f>K109</f>
        <v>5502</v>
      </c>
      <c r="L105" s="217">
        <f>L107+L108+L109</f>
        <v>0</v>
      </c>
      <c r="M105" s="217">
        <f>N105</f>
        <v>-6450</v>
      </c>
      <c r="N105" s="217">
        <f>N109</f>
        <v>-6450</v>
      </c>
      <c r="O105" s="217">
        <f>O107+O108+O109</f>
        <v>0</v>
      </c>
      <c r="P105" s="218">
        <f>Q105</f>
        <v>5502</v>
      </c>
      <c r="Q105" s="218">
        <f>Q109</f>
        <v>5502</v>
      </c>
      <c r="R105" s="217">
        <f>R107+R108+R109</f>
        <v>0</v>
      </c>
      <c r="S105" s="217">
        <f>T105</f>
        <v>5502</v>
      </c>
      <c r="T105" s="218">
        <f>T109</f>
        <v>5502</v>
      </c>
      <c r="U105" s="217">
        <f>U107+U108+U109</f>
        <v>0</v>
      </c>
    </row>
    <row r="106" spans="1:21" s="56" customFormat="1" ht="12.75" customHeight="1">
      <c r="A106" s="67"/>
      <c r="B106" s="68" t="s">
        <v>167</v>
      </c>
      <c r="C106" s="51"/>
      <c r="D106" s="42"/>
      <c r="E106" s="42"/>
      <c r="F106" s="42"/>
      <c r="G106" s="51"/>
      <c r="H106" s="51"/>
      <c r="I106" s="51"/>
      <c r="J106" s="50"/>
      <c r="K106" s="50"/>
      <c r="L106" s="49"/>
      <c r="M106" s="49"/>
      <c r="N106" s="49"/>
      <c r="O106" s="49"/>
      <c r="P106" s="50"/>
      <c r="Q106" s="50"/>
      <c r="R106" s="49"/>
      <c r="S106" s="49"/>
      <c r="T106" s="49"/>
      <c r="U106" s="49"/>
    </row>
    <row r="107" spans="1:21" s="56" customFormat="1" ht="26.25" customHeight="1">
      <c r="A107" s="67" t="s">
        <v>494</v>
      </c>
      <c r="B107" s="68" t="s">
        <v>495</v>
      </c>
      <c r="C107" s="51" t="s">
        <v>172</v>
      </c>
      <c r="D107" s="42">
        <f>F107</f>
        <v>0</v>
      </c>
      <c r="E107" s="42" t="str">
        <f>'[1]Лист2'!$K$113</f>
        <v>X</v>
      </c>
      <c r="F107" s="42">
        <f>'[1]Лист2'!$L$113</f>
        <v>0</v>
      </c>
      <c r="G107" s="42">
        <f>I107</f>
        <v>0</v>
      </c>
      <c r="H107" s="42" t="str">
        <f>'[1]Лист2'!$K$113</f>
        <v>X</v>
      </c>
      <c r="I107" s="42">
        <v>0</v>
      </c>
      <c r="J107" s="53">
        <f>L107</f>
        <v>0</v>
      </c>
      <c r="K107" s="53" t="str">
        <f>'[1]Лист2'!$K$113</f>
        <v>X</v>
      </c>
      <c r="L107" s="42">
        <v>0</v>
      </c>
      <c r="M107" s="42">
        <f>O107</f>
        <v>0</v>
      </c>
      <c r="N107" s="42" t="str">
        <f>'[1]Лист2'!$K$110</f>
        <v>X</v>
      </c>
      <c r="O107" s="42">
        <f>L107-I107</f>
        <v>0</v>
      </c>
      <c r="P107" s="53">
        <f>R107</f>
        <v>0</v>
      </c>
      <c r="Q107" s="53" t="str">
        <f>'[1]Лист2'!$K$110</f>
        <v>X</v>
      </c>
      <c r="R107" s="42">
        <f>O107-L107</f>
        <v>0</v>
      </c>
      <c r="S107" s="42">
        <f>U107</f>
        <v>0</v>
      </c>
      <c r="T107" s="42" t="str">
        <f>'[1]Лист2'!$K$110</f>
        <v>X</v>
      </c>
      <c r="U107" s="42">
        <f>R107-O107</f>
        <v>0</v>
      </c>
    </row>
    <row r="108" spans="1:21" s="56" customFormat="1" ht="35.25" customHeight="1">
      <c r="A108" s="67" t="s">
        <v>496</v>
      </c>
      <c r="B108" s="68" t="s">
        <v>286</v>
      </c>
      <c r="C108" s="51" t="s">
        <v>172</v>
      </c>
      <c r="D108" s="42">
        <f>F108</f>
        <v>0</v>
      </c>
      <c r="E108" s="42" t="str">
        <f>'[1]Лист2'!$K$114</f>
        <v>X</v>
      </c>
      <c r="F108" s="42">
        <v>0</v>
      </c>
      <c r="G108" s="42">
        <f>I108</f>
        <v>0</v>
      </c>
      <c r="H108" s="42" t="str">
        <f>'[1]Лист2'!$K$114</f>
        <v>X</v>
      </c>
      <c r="I108" s="42">
        <v>0</v>
      </c>
      <c r="J108" s="53">
        <f>L108</f>
        <v>0</v>
      </c>
      <c r="K108" s="53" t="str">
        <f>'[1]Лист2'!$K$114</f>
        <v>X</v>
      </c>
      <c r="L108" s="42">
        <v>0</v>
      </c>
      <c r="M108" s="42">
        <f>O108</f>
        <v>0</v>
      </c>
      <c r="N108" s="42" t="str">
        <f>'[1]Лист2'!$K$110</f>
        <v>X</v>
      </c>
      <c r="O108" s="42">
        <f>L108-I108</f>
        <v>0</v>
      </c>
      <c r="P108" s="53">
        <f>R108</f>
        <v>0</v>
      </c>
      <c r="Q108" s="53" t="str">
        <f>'[1]Лист2'!$K$110</f>
        <v>X</v>
      </c>
      <c r="R108" s="42">
        <f>O108-L108</f>
        <v>0</v>
      </c>
      <c r="S108" s="42">
        <f>U108</f>
        <v>0</v>
      </c>
      <c r="T108" s="42" t="str">
        <f>'[1]Лист2'!$K$110</f>
        <v>X</v>
      </c>
      <c r="U108" s="42">
        <f>R108-O108</f>
        <v>0</v>
      </c>
    </row>
    <row r="109" spans="1:21" s="56" customFormat="1" ht="44.25" customHeight="1" thickBot="1">
      <c r="A109" s="71" t="s">
        <v>287</v>
      </c>
      <c r="B109" s="72" t="s">
        <v>288</v>
      </c>
      <c r="C109" s="73" t="s">
        <v>172</v>
      </c>
      <c r="D109" s="42">
        <f>E109</f>
        <v>12032.1</v>
      </c>
      <c r="E109" s="42">
        <v>12032.1</v>
      </c>
      <c r="F109" s="42">
        <f>'[1]Лист2'!$L$113</f>
        <v>0</v>
      </c>
      <c r="G109" s="42">
        <f>H109</f>
        <v>11952</v>
      </c>
      <c r="H109" s="42">
        <v>11952</v>
      </c>
      <c r="I109" s="42">
        <v>0</v>
      </c>
      <c r="J109" s="53">
        <f>K109</f>
        <v>5502</v>
      </c>
      <c r="K109" s="53">
        <f>'[7]բյուջե 2023-եկամուտ'!$N$59/1000</f>
        <v>5502</v>
      </c>
      <c r="L109" s="42">
        <v>0</v>
      </c>
      <c r="M109" s="42">
        <f>N109+O109</f>
        <v>-6450</v>
      </c>
      <c r="N109" s="42">
        <f>K109-H109</f>
        <v>-6450</v>
      </c>
      <c r="O109" s="42">
        <f>L109-I109</f>
        <v>0</v>
      </c>
      <c r="P109" s="53">
        <v>0</v>
      </c>
      <c r="Q109" s="43">
        <f>K109</f>
        <v>5502</v>
      </c>
      <c r="R109" s="42">
        <f>O109-L109</f>
        <v>0</v>
      </c>
      <c r="S109" s="42">
        <f>T109+U109</f>
        <v>5502</v>
      </c>
      <c r="T109" s="39">
        <f>Q109</f>
        <v>5502</v>
      </c>
      <c r="U109" s="42">
        <f>R109-O109</f>
        <v>0</v>
      </c>
    </row>
    <row r="110" spans="1:21" s="56" customFormat="1" ht="9.75">
      <c r="A110" s="57"/>
      <c r="B110" s="58"/>
      <c r="C110" s="57"/>
      <c r="D110" s="57"/>
      <c r="E110" s="57"/>
      <c r="F110" s="57"/>
      <c r="G110" s="57"/>
      <c r="H110" s="57"/>
      <c r="I110" s="57"/>
      <c r="J110" s="44"/>
      <c r="K110" s="44"/>
      <c r="L110" s="44"/>
      <c r="M110" s="44"/>
      <c r="N110" s="44"/>
      <c r="O110" s="44"/>
      <c r="P110" s="55"/>
      <c r="Q110" s="55"/>
      <c r="R110" s="44"/>
      <c r="S110" s="44"/>
      <c r="T110" s="44"/>
      <c r="U110" s="44"/>
    </row>
    <row r="111" spans="1:21" s="56" customFormat="1" ht="9.75">
      <c r="A111" s="57"/>
      <c r="B111" s="58"/>
      <c r="C111" s="57"/>
      <c r="D111" s="57"/>
      <c r="E111" s="57"/>
      <c r="F111" s="57"/>
      <c r="G111" s="57"/>
      <c r="H111" s="57"/>
      <c r="I111" s="57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s="56" customFormat="1" ht="9.75">
      <c r="A112" s="57"/>
      <c r="B112" s="58"/>
      <c r="C112" s="57"/>
      <c r="D112" s="57"/>
      <c r="E112" s="57"/>
      <c r="F112" s="57"/>
      <c r="G112" s="57"/>
      <c r="H112" s="57"/>
      <c r="I112" s="57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1:21" s="56" customFormat="1" ht="9.75">
      <c r="A113" s="57"/>
      <c r="B113" s="58"/>
      <c r="C113" s="57"/>
      <c r="D113" s="57"/>
      <c r="E113" s="57"/>
      <c r="F113" s="57"/>
      <c r="G113" s="57"/>
      <c r="H113" s="57"/>
      <c r="I113" s="57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s="56" customFormat="1" ht="9.75">
      <c r="A114" s="57"/>
      <c r="B114" s="58"/>
      <c r="C114" s="57"/>
      <c r="D114" s="57"/>
      <c r="E114" s="57"/>
      <c r="F114" s="57"/>
      <c r="G114" s="57"/>
      <c r="H114" s="57"/>
      <c r="I114" s="57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1:21" s="56" customFormat="1" ht="9.75">
      <c r="A115" s="57"/>
      <c r="B115" s="58"/>
      <c r="C115" s="57"/>
      <c r="D115" s="57"/>
      <c r="E115" s="57"/>
      <c r="F115" s="57"/>
      <c r="G115" s="57"/>
      <c r="H115" s="57"/>
      <c r="I115" s="57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1:21" s="56" customFormat="1" ht="9.75">
      <c r="A116" s="57"/>
      <c r="B116" s="58"/>
      <c r="C116" s="57"/>
      <c r="D116" s="57"/>
      <c r="E116" s="57"/>
      <c r="F116" s="57"/>
      <c r="G116" s="57"/>
      <c r="H116" s="57"/>
      <c r="I116" s="57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1:21" s="56" customFormat="1" ht="9.75">
      <c r="A117" s="57"/>
      <c r="B117" s="58"/>
      <c r="C117" s="57"/>
      <c r="D117" s="57"/>
      <c r="E117" s="57"/>
      <c r="F117" s="57"/>
      <c r="G117" s="57"/>
      <c r="H117" s="57"/>
      <c r="I117" s="57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1" s="56" customFormat="1" ht="9.75">
      <c r="A118" s="57"/>
      <c r="B118" s="58"/>
      <c r="C118" s="57"/>
      <c r="D118" s="57"/>
      <c r="E118" s="57"/>
      <c r="F118" s="57"/>
      <c r="G118" s="57"/>
      <c r="H118" s="57"/>
      <c r="I118" s="57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1" s="56" customFormat="1" ht="9.75">
      <c r="A119" s="57"/>
      <c r="B119" s="58"/>
      <c r="C119" s="57"/>
      <c r="D119" s="57"/>
      <c r="E119" s="57"/>
      <c r="F119" s="57"/>
      <c r="G119" s="57"/>
      <c r="H119" s="57"/>
      <c r="I119" s="57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1:21" s="56" customFormat="1" ht="9.75">
      <c r="A120" s="57"/>
      <c r="B120" s="58"/>
      <c r="C120" s="57"/>
      <c r="D120" s="57"/>
      <c r="E120" s="57"/>
      <c r="F120" s="57"/>
      <c r="G120" s="57"/>
      <c r="H120" s="57"/>
      <c r="I120" s="57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1" s="56" customFormat="1" ht="9.75">
      <c r="A121" s="57"/>
      <c r="B121" s="58"/>
      <c r="C121" s="57"/>
      <c r="D121" s="57"/>
      <c r="E121" s="57"/>
      <c r="F121" s="57"/>
      <c r="G121" s="57"/>
      <c r="H121" s="57"/>
      <c r="I121" s="57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s="56" customFormat="1" ht="9.75">
      <c r="A122" s="57"/>
      <c r="B122" s="58"/>
      <c r="C122" s="57"/>
      <c r="D122" s="57"/>
      <c r="E122" s="57"/>
      <c r="F122" s="57"/>
      <c r="G122" s="57"/>
      <c r="H122" s="57"/>
      <c r="I122" s="57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</row>
    <row r="123" spans="1:21" s="56" customFormat="1" ht="9.75">
      <c r="A123" s="57"/>
      <c r="B123" s="58"/>
      <c r="C123" s="57"/>
      <c r="D123" s="57"/>
      <c r="E123" s="57"/>
      <c r="F123" s="57"/>
      <c r="G123" s="57"/>
      <c r="H123" s="57"/>
      <c r="I123" s="57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21" s="56" customFormat="1" ht="9.75">
      <c r="A124" s="57"/>
      <c r="B124" s="58"/>
      <c r="C124" s="57"/>
      <c r="D124" s="57"/>
      <c r="E124" s="57"/>
      <c r="F124" s="57"/>
      <c r="G124" s="57"/>
      <c r="H124" s="57"/>
      <c r="I124" s="57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</row>
    <row r="125" spans="1:21" s="56" customFormat="1" ht="9.75">
      <c r="A125" s="57"/>
      <c r="B125" s="58"/>
      <c r="C125" s="57"/>
      <c r="D125" s="57"/>
      <c r="E125" s="57"/>
      <c r="F125" s="57"/>
      <c r="G125" s="57"/>
      <c r="H125" s="57"/>
      <c r="I125" s="57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1:21" s="56" customFormat="1" ht="9.75">
      <c r="A126" s="57"/>
      <c r="B126" s="58"/>
      <c r="C126" s="57"/>
      <c r="D126" s="57"/>
      <c r="E126" s="57"/>
      <c r="F126" s="57"/>
      <c r="G126" s="57"/>
      <c r="H126" s="57"/>
      <c r="I126" s="57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</row>
    <row r="127" spans="1:21" s="56" customFormat="1" ht="9.75">
      <c r="A127" s="57"/>
      <c r="B127" s="58"/>
      <c r="C127" s="57"/>
      <c r="D127" s="57"/>
      <c r="E127" s="57"/>
      <c r="F127" s="57"/>
      <c r="G127" s="57"/>
      <c r="H127" s="57"/>
      <c r="I127" s="57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s="56" customFormat="1" ht="9.75">
      <c r="A128" s="57"/>
      <c r="B128" s="58"/>
      <c r="C128" s="57"/>
      <c r="D128" s="57"/>
      <c r="E128" s="57"/>
      <c r="F128" s="57"/>
      <c r="G128" s="57"/>
      <c r="H128" s="57"/>
      <c r="I128" s="57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1:21" s="56" customFormat="1" ht="9.75">
      <c r="A129" s="57"/>
      <c r="B129" s="58"/>
      <c r="C129" s="57"/>
      <c r="D129" s="57"/>
      <c r="E129" s="57"/>
      <c r="F129" s="57"/>
      <c r="G129" s="57"/>
      <c r="H129" s="57"/>
      <c r="I129" s="57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</row>
    <row r="130" spans="1:21" s="56" customFormat="1" ht="9.75">
      <c r="A130" s="57"/>
      <c r="B130" s="58"/>
      <c r="C130" s="57"/>
      <c r="D130" s="57"/>
      <c r="E130" s="57"/>
      <c r="F130" s="57"/>
      <c r="G130" s="57"/>
      <c r="H130" s="57"/>
      <c r="I130" s="57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</row>
    <row r="131" spans="1:21" s="56" customFormat="1" ht="9.75">
      <c r="A131" s="57"/>
      <c r="B131" s="58"/>
      <c r="C131" s="57"/>
      <c r="D131" s="57"/>
      <c r="E131" s="57"/>
      <c r="F131" s="57"/>
      <c r="G131" s="57"/>
      <c r="H131" s="57"/>
      <c r="I131" s="57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</row>
    <row r="132" spans="1:21" s="56" customFormat="1" ht="9.75">
      <c r="A132" s="57"/>
      <c r="B132" s="58"/>
      <c r="C132" s="57"/>
      <c r="D132" s="57"/>
      <c r="E132" s="57"/>
      <c r="F132" s="57"/>
      <c r="G132" s="57"/>
      <c r="H132" s="57"/>
      <c r="I132" s="57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</row>
    <row r="133" spans="1:21" s="56" customFormat="1" ht="9.75">
      <c r="A133" s="57"/>
      <c r="B133" s="58"/>
      <c r="C133" s="57"/>
      <c r="D133" s="57"/>
      <c r="E133" s="57"/>
      <c r="F133" s="57"/>
      <c r="G133" s="57"/>
      <c r="H133" s="57"/>
      <c r="I133" s="57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1:21" s="56" customFormat="1" ht="9.75">
      <c r="A134" s="57"/>
      <c r="B134" s="58"/>
      <c r="C134" s="57"/>
      <c r="D134" s="57"/>
      <c r="E134" s="57"/>
      <c r="F134" s="57"/>
      <c r="G134" s="57"/>
      <c r="H134" s="57"/>
      <c r="I134" s="57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1:21" s="56" customFormat="1" ht="9.75">
      <c r="A135" s="57"/>
      <c r="B135" s="58"/>
      <c r="C135" s="57"/>
      <c r="D135" s="57"/>
      <c r="E135" s="57"/>
      <c r="F135" s="57"/>
      <c r="G135" s="57"/>
      <c r="H135" s="57"/>
      <c r="I135" s="57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1:21" s="56" customFormat="1" ht="9.75">
      <c r="A136" s="57"/>
      <c r="B136" s="58"/>
      <c r="C136" s="57"/>
      <c r="D136" s="57"/>
      <c r="E136" s="57"/>
      <c r="F136" s="57"/>
      <c r="G136" s="57"/>
      <c r="H136" s="57"/>
      <c r="I136" s="57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1:21" s="56" customFormat="1" ht="9.75">
      <c r="A137" s="57"/>
      <c r="B137" s="58"/>
      <c r="C137" s="57"/>
      <c r="D137" s="57"/>
      <c r="E137" s="57"/>
      <c r="F137" s="57"/>
      <c r="G137" s="57"/>
      <c r="H137" s="57"/>
      <c r="I137" s="57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1:21" s="56" customFormat="1" ht="9.75">
      <c r="A138" s="57"/>
      <c r="B138" s="58"/>
      <c r="C138" s="57"/>
      <c r="D138" s="57"/>
      <c r="E138" s="57"/>
      <c r="F138" s="57"/>
      <c r="G138" s="57"/>
      <c r="H138" s="57"/>
      <c r="I138" s="57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1:21" s="56" customFormat="1" ht="9.75">
      <c r="A139" s="57"/>
      <c r="B139" s="58"/>
      <c r="C139" s="57"/>
      <c r="D139" s="57"/>
      <c r="E139" s="57"/>
      <c r="F139" s="57"/>
      <c r="G139" s="57"/>
      <c r="H139" s="57"/>
      <c r="I139" s="57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1:21" s="56" customFormat="1" ht="9.75">
      <c r="A140" s="57"/>
      <c r="B140" s="58"/>
      <c r="C140" s="57"/>
      <c r="D140" s="57"/>
      <c r="E140" s="57"/>
      <c r="F140" s="57"/>
      <c r="G140" s="57"/>
      <c r="H140" s="57"/>
      <c r="I140" s="57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</row>
    <row r="141" spans="1:21" s="56" customFormat="1" ht="9.75">
      <c r="A141" s="57"/>
      <c r="B141" s="58"/>
      <c r="C141" s="57"/>
      <c r="D141" s="57"/>
      <c r="E141" s="57"/>
      <c r="F141" s="57"/>
      <c r="G141" s="57"/>
      <c r="H141" s="57"/>
      <c r="I141" s="57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</row>
    <row r="142" spans="1:21" s="56" customFormat="1" ht="9.75">
      <c r="A142" s="57"/>
      <c r="B142" s="58"/>
      <c r="C142" s="57"/>
      <c r="D142" s="57"/>
      <c r="E142" s="57"/>
      <c r="F142" s="57"/>
      <c r="G142" s="57"/>
      <c r="H142" s="57"/>
      <c r="I142" s="57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</row>
    <row r="143" spans="1:21" s="56" customFormat="1" ht="9.75">
      <c r="A143" s="57"/>
      <c r="B143" s="58"/>
      <c r="C143" s="57"/>
      <c r="D143" s="57"/>
      <c r="E143" s="57"/>
      <c r="F143" s="57"/>
      <c r="G143" s="57"/>
      <c r="H143" s="57"/>
      <c r="I143" s="57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</row>
    <row r="144" spans="1:21" s="56" customFormat="1" ht="9.75">
      <c r="A144" s="57"/>
      <c r="B144" s="58"/>
      <c r="C144" s="57"/>
      <c r="D144" s="57"/>
      <c r="E144" s="57"/>
      <c r="F144" s="57"/>
      <c r="G144" s="57"/>
      <c r="H144" s="57"/>
      <c r="I144" s="57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</row>
    <row r="145" spans="1:21" s="56" customFormat="1" ht="9.75">
      <c r="A145" s="57"/>
      <c r="B145" s="58"/>
      <c r="C145" s="57"/>
      <c r="D145" s="57"/>
      <c r="E145" s="57"/>
      <c r="F145" s="57"/>
      <c r="G145" s="57"/>
      <c r="H145" s="57"/>
      <c r="I145" s="57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</row>
    <row r="146" spans="1:21" s="56" customFormat="1" ht="9.75">
      <c r="A146" s="57"/>
      <c r="B146" s="58"/>
      <c r="C146" s="57"/>
      <c r="D146" s="57"/>
      <c r="E146" s="57"/>
      <c r="F146" s="57"/>
      <c r="G146" s="57"/>
      <c r="H146" s="57"/>
      <c r="I146" s="57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</row>
    <row r="147" spans="1:21" s="56" customFormat="1" ht="9.75">
      <c r="A147" s="57"/>
      <c r="B147" s="58"/>
      <c r="C147" s="57"/>
      <c r="D147" s="57"/>
      <c r="E147" s="57"/>
      <c r="F147" s="57"/>
      <c r="G147" s="57"/>
      <c r="H147" s="57"/>
      <c r="I147" s="57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</row>
    <row r="148" spans="1:21" s="56" customFormat="1" ht="9.75">
      <c r="A148" s="57"/>
      <c r="B148" s="58"/>
      <c r="C148" s="57"/>
      <c r="D148" s="57"/>
      <c r="E148" s="57"/>
      <c r="F148" s="57"/>
      <c r="G148" s="57"/>
      <c r="H148" s="57"/>
      <c r="I148" s="57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1:21" s="56" customFormat="1" ht="9.75">
      <c r="A149" s="57"/>
      <c r="B149" s="58"/>
      <c r="C149" s="57"/>
      <c r="D149" s="57"/>
      <c r="E149" s="57"/>
      <c r="F149" s="57"/>
      <c r="G149" s="57"/>
      <c r="H149" s="57"/>
      <c r="I149" s="57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</row>
    <row r="150" spans="1:21" s="56" customFormat="1" ht="9.75">
      <c r="A150" s="57"/>
      <c r="B150" s="58"/>
      <c r="C150" s="57"/>
      <c r="D150" s="57"/>
      <c r="E150" s="57"/>
      <c r="F150" s="57"/>
      <c r="G150" s="57"/>
      <c r="H150" s="57"/>
      <c r="I150" s="57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</row>
    <row r="151" spans="1:21" s="56" customFormat="1" ht="9.75">
      <c r="A151" s="57"/>
      <c r="B151" s="58"/>
      <c r="C151" s="57"/>
      <c r="D151" s="57"/>
      <c r="E151" s="57"/>
      <c r="F151" s="57"/>
      <c r="G151" s="57"/>
      <c r="H151" s="57"/>
      <c r="I151" s="57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</row>
    <row r="152" spans="1:21" s="56" customFormat="1" ht="9.75">
      <c r="A152" s="57"/>
      <c r="B152" s="58"/>
      <c r="C152" s="57"/>
      <c r="D152" s="57"/>
      <c r="E152" s="57"/>
      <c r="F152" s="57"/>
      <c r="G152" s="57"/>
      <c r="H152" s="57"/>
      <c r="I152" s="57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</row>
    <row r="153" spans="1:21" s="56" customFormat="1" ht="9.75">
      <c r="A153" s="57"/>
      <c r="B153" s="58"/>
      <c r="C153" s="57"/>
      <c r="D153" s="57"/>
      <c r="E153" s="57"/>
      <c r="F153" s="57"/>
      <c r="G153" s="57"/>
      <c r="H153" s="57"/>
      <c r="I153" s="57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</row>
    <row r="154" spans="1:21" s="56" customFormat="1" ht="9.75">
      <c r="A154" s="57"/>
      <c r="B154" s="58"/>
      <c r="C154" s="57"/>
      <c r="D154" s="57"/>
      <c r="E154" s="57"/>
      <c r="F154" s="57"/>
      <c r="G154" s="57"/>
      <c r="H154" s="57"/>
      <c r="I154" s="57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</row>
    <row r="155" spans="1:21" s="56" customFormat="1" ht="9.75">
      <c r="A155" s="57"/>
      <c r="B155" s="58"/>
      <c r="C155" s="57"/>
      <c r="D155" s="57"/>
      <c r="E155" s="57"/>
      <c r="F155" s="57"/>
      <c r="G155" s="57"/>
      <c r="H155" s="57"/>
      <c r="I155" s="57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</row>
    <row r="156" spans="1:21" s="56" customFormat="1" ht="9.75">
      <c r="A156" s="57"/>
      <c r="B156" s="58"/>
      <c r="C156" s="57"/>
      <c r="D156" s="57"/>
      <c r="E156" s="57"/>
      <c r="F156" s="57"/>
      <c r="G156" s="57"/>
      <c r="H156" s="57"/>
      <c r="I156" s="57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</row>
    <row r="157" spans="1:21" s="56" customFormat="1" ht="9.75">
      <c r="A157" s="57"/>
      <c r="B157" s="58"/>
      <c r="C157" s="57"/>
      <c r="D157" s="57"/>
      <c r="E157" s="57"/>
      <c r="F157" s="57"/>
      <c r="G157" s="57"/>
      <c r="H157" s="57"/>
      <c r="I157" s="57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1:21" s="56" customFormat="1" ht="9.75">
      <c r="A158" s="57"/>
      <c r="B158" s="58"/>
      <c r="C158" s="57"/>
      <c r="D158" s="57"/>
      <c r="E158" s="57"/>
      <c r="F158" s="57"/>
      <c r="G158" s="57"/>
      <c r="H158" s="57"/>
      <c r="I158" s="57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1:21" s="56" customFormat="1" ht="9.75">
      <c r="A159" s="57"/>
      <c r="B159" s="58"/>
      <c r="C159" s="57"/>
      <c r="D159" s="57"/>
      <c r="E159" s="57"/>
      <c r="F159" s="57"/>
      <c r="G159" s="57"/>
      <c r="H159" s="57"/>
      <c r="I159" s="57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1:21" s="56" customFormat="1" ht="9.75">
      <c r="A160" s="57"/>
      <c r="B160" s="58"/>
      <c r="C160" s="57"/>
      <c r="D160" s="57"/>
      <c r="E160" s="57"/>
      <c r="F160" s="57"/>
      <c r="G160" s="57"/>
      <c r="H160" s="57"/>
      <c r="I160" s="57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1:21" s="56" customFormat="1" ht="9.75">
      <c r="A161" s="57"/>
      <c r="B161" s="58"/>
      <c r="C161" s="57"/>
      <c r="D161" s="57"/>
      <c r="E161" s="57"/>
      <c r="F161" s="57"/>
      <c r="G161" s="57"/>
      <c r="H161" s="57"/>
      <c r="I161" s="57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1:21" s="56" customFormat="1" ht="9.75">
      <c r="A162" s="57"/>
      <c r="B162" s="58"/>
      <c r="C162" s="57"/>
      <c r="D162" s="57"/>
      <c r="E162" s="57"/>
      <c r="F162" s="57"/>
      <c r="G162" s="57"/>
      <c r="H162" s="57"/>
      <c r="I162" s="57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</row>
    <row r="163" spans="1:21" s="56" customFormat="1" ht="9.75">
      <c r="A163" s="57"/>
      <c r="B163" s="58"/>
      <c r="C163" s="57"/>
      <c r="D163" s="57"/>
      <c r="E163" s="57"/>
      <c r="F163" s="57"/>
      <c r="G163" s="57"/>
      <c r="H163" s="57"/>
      <c r="I163" s="57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1:21" s="56" customFormat="1" ht="9.75">
      <c r="A164" s="57"/>
      <c r="B164" s="58"/>
      <c r="C164" s="57"/>
      <c r="D164" s="57"/>
      <c r="E164" s="57"/>
      <c r="F164" s="57"/>
      <c r="G164" s="57"/>
      <c r="H164" s="57"/>
      <c r="I164" s="57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1:21" s="56" customFormat="1" ht="9.75">
      <c r="A165" s="57"/>
      <c r="B165" s="58"/>
      <c r="C165" s="57"/>
      <c r="D165" s="57"/>
      <c r="E165" s="57"/>
      <c r="F165" s="57"/>
      <c r="G165" s="57"/>
      <c r="H165" s="57"/>
      <c r="I165" s="57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1:21" s="56" customFormat="1" ht="9.75">
      <c r="A166" s="57"/>
      <c r="B166" s="58"/>
      <c r="C166" s="57"/>
      <c r="D166" s="57"/>
      <c r="E166" s="57"/>
      <c r="F166" s="57"/>
      <c r="G166" s="57"/>
      <c r="H166" s="57"/>
      <c r="I166" s="57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</row>
    <row r="167" spans="1:21" s="56" customFormat="1" ht="9.75">
      <c r="A167" s="57"/>
      <c r="B167" s="58"/>
      <c r="C167" s="57"/>
      <c r="D167" s="57"/>
      <c r="E167" s="57"/>
      <c r="F167" s="57"/>
      <c r="G167" s="57"/>
      <c r="H167" s="57"/>
      <c r="I167" s="57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1:21" s="56" customFormat="1" ht="9.75">
      <c r="A168" s="57"/>
      <c r="B168" s="58"/>
      <c r="C168" s="57"/>
      <c r="D168" s="57"/>
      <c r="E168" s="57"/>
      <c r="F168" s="57"/>
      <c r="G168" s="57"/>
      <c r="H168" s="57"/>
      <c r="I168" s="57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1:21" s="56" customFormat="1" ht="9.75">
      <c r="A169" s="57"/>
      <c r="B169" s="58"/>
      <c r="C169" s="57"/>
      <c r="D169" s="57"/>
      <c r="E169" s="57"/>
      <c r="F169" s="57"/>
      <c r="G169" s="57"/>
      <c r="H169" s="57"/>
      <c r="I169" s="57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1:21" s="56" customFormat="1" ht="9.75">
      <c r="A170" s="57"/>
      <c r="B170" s="58"/>
      <c r="C170" s="57"/>
      <c r="D170" s="57"/>
      <c r="E170" s="57"/>
      <c r="F170" s="57"/>
      <c r="G170" s="57"/>
      <c r="H170" s="57"/>
      <c r="I170" s="57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1:21" s="56" customFormat="1" ht="9.75">
      <c r="A171" s="57"/>
      <c r="B171" s="58"/>
      <c r="C171" s="57"/>
      <c r="D171" s="57"/>
      <c r="E171" s="57"/>
      <c r="F171" s="57"/>
      <c r="G171" s="57"/>
      <c r="H171" s="57"/>
      <c r="I171" s="57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1:21" s="56" customFormat="1" ht="9.75">
      <c r="A172" s="57"/>
      <c r="B172" s="58"/>
      <c r="C172" s="57"/>
      <c r="D172" s="57"/>
      <c r="E172" s="57"/>
      <c r="F172" s="57"/>
      <c r="G172" s="57"/>
      <c r="H172" s="57"/>
      <c r="I172" s="57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1:21" s="56" customFormat="1" ht="9.75">
      <c r="A173" s="57"/>
      <c r="B173" s="58"/>
      <c r="C173" s="57"/>
      <c r="D173" s="57"/>
      <c r="E173" s="57"/>
      <c r="F173" s="57"/>
      <c r="G173" s="57"/>
      <c r="H173" s="57"/>
      <c r="I173" s="57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21" s="56" customFormat="1" ht="9.75">
      <c r="A174" s="57"/>
      <c r="B174" s="58"/>
      <c r="C174" s="57"/>
      <c r="D174" s="57"/>
      <c r="E174" s="57"/>
      <c r="F174" s="57"/>
      <c r="G174" s="57"/>
      <c r="H174" s="57"/>
      <c r="I174" s="57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1:21" s="56" customFormat="1" ht="9.75">
      <c r="A175" s="57"/>
      <c r="B175" s="58"/>
      <c r="C175" s="57"/>
      <c r="D175" s="57"/>
      <c r="E175" s="57"/>
      <c r="F175" s="57"/>
      <c r="G175" s="57"/>
      <c r="H175" s="57"/>
      <c r="I175" s="57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21" s="56" customFormat="1" ht="9.75">
      <c r="A176" s="57"/>
      <c r="B176" s="58"/>
      <c r="C176" s="57"/>
      <c r="D176" s="57"/>
      <c r="E176" s="57"/>
      <c r="F176" s="57"/>
      <c r="G176" s="57"/>
      <c r="H176" s="57"/>
      <c r="I176" s="57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</row>
    <row r="177" spans="1:21" s="56" customFormat="1" ht="9.75">
      <c r="A177" s="57"/>
      <c r="B177" s="58"/>
      <c r="C177" s="57"/>
      <c r="D177" s="57"/>
      <c r="E177" s="57"/>
      <c r="F177" s="57"/>
      <c r="G177" s="57"/>
      <c r="H177" s="57"/>
      <c r="I177" s="57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21" s="56" customFormat="1" ht="9.75">
      <c r="A178" s="57"/>
      <c r="B178" s="58"/>
      <c r="C178" s="57"/>
      <c r="D178" s="57"/>
      <c r="E178" s="57"/>
      <c r="F178" s="57"/>
      <c r="G178" s="57"/>
      <c r="H178" s="57"/>
      <c r="I178" s="57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1:21" s="56" customFormat="1" ht="9.75">
      <c r="A179" s="57"/>
      <c r="B179" s="58"/>
      <c r="C179" s="57"/>
      <c r="D179" s="57"/>
      <c r="E179" s="57"/>
      <c r="F179" s="57"/>
      <c r="G179" s="57"/>
      <c r="H179" s="57"/>
      <c r="I179" s="57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1:21" s="56" customFormat="1" ht="9.75">
      <c r="A180" s="57"/>
      <c r="B180" s="58"/>
      <c r="C180" s="57"/>
      <c r="D180" s="57"/>
      <c r="E180" s="57"/>
      <c r="F180" s="57"/>
      <c r="G180" s="57"/>
      <c r="H180" s="57"/>
      <c r="I180" s="57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21" s="56" customFormat="1" ht="9.75">
      <c r="A181" s="57"/>
      <c r="B181" s="58"/>
      <c r="C181" s="57"/>
      <c r="D181" s="57"/>
      <c r="E181" s="57"/>
      <c r="F181" s="57"/>
      <c r="G181" s="57"/>
      <c r="H181" s="57"/>
      <c r="I181" s="57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1:21" s="56" customFormat="1" ht="9.75">
      <c r="A182" s="57"/>
      <c r="B182" s="58"/>
      <c r="C182" s="57"/>
      <c r="D182" s="57"/>
      <c r="E182" s="57"/>
      <c r="F182" s="57"/>
      <c r="G182" s="57"/>
      <c r="H182" s="57"/>
      <c r="I182" s="57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1:21" s="56" customFormat="1" ht="9.75">
      <c r="A183" s="57"/>
      <c r="B183" s="58"/>
      <c r="C183" s="57"/>
      <c r="D183" s="57"/>
      <c r="E183" s="57"/>
      <c r="F183" s="57"/>
      <c r="G183" s="57"/>
      <c r="H183" s="57"/>
      <c r="I183" s="57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1:21" s="56" customFormat="1" ht="9.75">
      <c r="A184" s="57"/>
      <c r="B184" s="58"/>
      <c r="C184" s="57"/>
      <c r="D184" s="57"/>
      <c r="E184" s="57"/>
      <c r="F184" s="57"/>
      <c r="G184" s="57"/>
      <c r="H184" s="57"/>
      <c r="I184" s="57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s="56" customFormat="1" ht="9.75">
      <c r="A185" s="57"/>
      <c r="B185" s="58"/>
      <c r="C185" s="57"/>
      <c r="D185" s="57"/>
      <c r="E185" s="57"/>
      <c r="F185" s="57"/>
      <c r="G185" s="57"/>
      <c r="H185" s="57"/>
      <c r="I185" s="57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21" s="56" customFormat="1" ht="9.75">
      <c r="A186" s="57"/>
      <c r="B186" s="58"/>
      <c r="C186" s="57"/>
      <c r="D186" s="57"/>
      <c r="E186" s="57"/>
      <c r="F186" s="57"/>
      <c r="G186" s="57"/>
      <c r="H186" s="57"/>
      <c r="I186" s="57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1:21" s="56" customFormat="1" ht="9.75">
      <c r="A187" s="57"/>
      <c r="B187" s="58"/>
      <c r="C187" s="57"/>
      <c r="D187" s="57"/>
      <c r="E187" s="57"/>
      <c r="F187" s="57"/>
      <c r="G187" s="57"/>
      <c r="H187" s="57"/>
      <c r="I187" s="57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1:21" s="56" customFormat="1" ht="9.75">
      <c r="A188" s="57"/>
      <c r="B188" s="58"/>
      <c r="C188" s="57"/>
      <c r="D188" s="57"/>
      <c r="E188" s="57"/>
      <c r="F188" s="57"/>
      <c r="G188" s="57"/>
      <c r="H188" s="57"/>
      <c r="I188" s="57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1:21" s="56" customFormat="1" ht="9.75">
      <c r="A189" s="57"/>
      <c r="B189" s="58"/>
      <c r="C189" s="57"/>
      <c r="D189" s="57"/>
      <c r="E189" s="57"/>
      <c r="F189" s="57"/>
      <c r="G189" s="57"/>
      <c r="H189" s="57"/>
      <c r="I189" s="57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1:21" s="56" customFormat="1" ht="9.75">
      <c r="A190" s="57"/>
      <c r="B190" s="58"/>
      <c r="C190" s="57"/>
      <c r="D190" s="57"/>
      <c r="E190" s="57"/>
      <c r="F190" s="57"/>
      <c r="G190" s="57"/>
      <c r="H190" s="57"/>
      <c r="I190" s="57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1:21" s="56" customFormat="1" ht="9.75">
      <c r="A191" s="57"/>
      <c r="B191" s="58"/>
      <c r="C191" s="57"/>
      <c r="D191" s="57"/>
      <c r="E191" s="57"/>
      <c r="F191" s="57"/>
      <c r="G191" s="57"/>
      <c r="H191" s="57"/>
      <c r="I191" s="57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1:21" s="56" customFormat="1" ht="9.75">
      <c r="A192" s="57"/>
      <c r="B192" s="58"/>
      <c r="C192" s="57"/>
      <c r="D192" s="57"/>
      <c r="E192" s="57"/>
      <c r="F192" s="57"/>
      <c r="G192" s="57"/>
      <c r="H192" s="57"/>
      <c r="I192" s="57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 s="56" customFormat="1" ht="9.75">
      <c r="A193" s="57"/>
      <c r="B193" s="58"/>
      <c r="C193" s="57"/>
      <c r="D193" s="57"/>
      <c r="E193" s="57"/>
      <c r="F193" s="57"/>
      <c r="G193" s="57"/>
      <c r="H193" s="57"/>
      <c r="I193" s="57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1:21" s="56" customFormat="1" ht="9.75">
      <c r="A194" s="57"/>
      <c r="B194" s="58"/>
      <c r="C194" s="57"/>
      <c r="D194" s="57"/>
      <c r="E194" s="57"/>
      <c r="F194" s="57"/>
      <c r="G194" s="57"/>
      <c r="H194" s="57"/>
      <c r="I194" s="57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s="56" customFormat="1" ht="9.75">
      <c r="A195" s="57"/>
      <c r="B195" s="58"/>
      <c r="C195" s="57"/>
      <c r="D195" s="57"/>
      <c r="E195" s="57"/>
      <c r="F195" s="57"/>
      <c r="G195" s="57"/>
      <c r="H195" s="57"/>
      <c r="I195" s="57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1:21" s="56" customFormat="1" ht="9.75">
      <c r="A196" s="57"/>
      <c r="B196" s="58"/>
      <c r="C196" s="57"/>
      <c r="D196" s="57"/>
      <c r="E196" s="57"/>
      <c r="F196" s="57"/>
      <c r="G196" s="57"/>
      <c r="H196" s="57"/>
      <c r="I196" s="57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 s="56" customFormat="1" ht="9.75">
      <c r="A197" s="57"/>
      <c r="B197" s="58"/>
      <c r="C197" s="57"/>
      <c r="D197" s="57"/>
      <c r="E197" s="57"/>
      <c r="F197" s="57"/>
      <c r="G197" s="57"/>
      <c r="H197" s="57"/>
      <c r="I197" s="57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1:21" s="56" customFormat="1" ht="9.75">
      <c r="A198" s="57"/>
      <c r="B198" s="58"/>
      <c r="C198" s="57"/>
      <c r="D198" s="57"/>
      <c r="E198" s="57"/>
      <c r="F198" s="57"/>
      <c r="G198" s="57"/>
      <c r="H198" s="57"/>
      <c r="I198" s="57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 s="56" customFormat="1" ht="9.75">
      <c r="A199" s="57"/>
      <c r="B199" s="58"/>
      <c r="C199" s="57"/>
      <c r="D199" s="57"/>
      <c r="E199" s="57"/>
      <c r="F199" s="57"/>
      <c r="G199" s="57"/>
      <c r="H199" s="57"/>
      <c r="I199" s="57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1:21" s="56" customFormat="1" ht="9.75">
      <c r="A200" s="57"/>
      <c r="B200" s="58"/>
      <c r="C200" s="57"/>
      <c r="D200" s="57"/>
      <c r="E200" s="57"/>
      <c r="F200" s="57"/>
      <c r="G200" s="57"/>
      <c r="H200" s="57"/>
      <c r="I200" s="57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1:21" s="56" customFormat="1" ht="9.75">
      <c r="A201" s="57"/>
      <c r="B201" s="58"/>
      <c r="C201" s="57"/>
      <c r="D201" s="57"/>
      <c r="E201" s="57"/>
      <c r="F201" s="57"/>
      <c r="G201" s="57"/>
      <c r="H201" s="57"/>
      <c r="I201" s="57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</row>
    <row r="202" spans="1:21" s="56" customFormat="1" ht="9.75">
      <c r="A202" s="57"/>
      <c r="B202" s="58"/>
      <c r="C202" s="57"/>
      <c r="D202" s="57"/>
      <c r="E202" s="57"/>
      <c r="F202" s="57"/>
      <c r="G202" s="57"/>
      <c r="H202" s="57"/>
      <c r="I202" s="57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1:21" s="56" customFormat="1" ht="9.75">
      <c r="A203" s="57"/>
      <c r="B203" s="58"/>
      <c r="C203" s="57"/>
      <c r="D203" s="57"/>
      <c r="E203" s="57"/>
      <c r="F203" s="57"/>
      <c r="G203" s="57"/>
      <c r="H203" s="57"/>
      <c r="I203" s="57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</row>
    <row r="204" spans="1:21" s="56" customFormat="1" ht="9.75">
      <c r="A204" s="57"/>
      <c r="B204" s="58"/>
      <c r="C204" s="57"/>
      <c r="D204" s="57"/>
      <c r="E204" s="57"/>
      <c r="F204" s="57"/>
      <c r="G204" s="57"/>
      <c r="H204" s="57"/>
      <c r="I204" s="57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</row>
    <row r="205" spans="1:21" s="56" customFormat="1" ht="9.75">
      <c r="A205" s="57"/>
      <c r="B205" s="58"/>
      <c r="C205" s="57"/>
      <c r="D205" s="57"/>
      <c r="E205" s="57"/>
      <c r="F205" s="57"/>
      <c r="G205" s="57"/>
      <c r="H205" s="57"/>
      <c r="I205" s="57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</row>
    <row r="206" spans="1:21" s="56" customFormat="1" ht="9.75">
      <c r="A206" s="57"/>
      <c r="B206" s="58"/>
      <c r="C206" s="57"/>
      <c r="D206" s="57"/>
      <c r="E206" s="57"/>
      <c r="F206" s="57"/>
      <c r="G206" s="57"/>
      <c r="H206" s="57"/>
      <c r="I206" s="57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</row>
    <row r="207" spans="1:21" s="56" customFormat="1" ht="9.75">
      <c r="A207" s="57"/>
      <c r="B207" s="58"/>
      <c r="C207" s="57"/>
      <c r="D207" s="57"/>
      <c r="E207" s="57"/>
      <c r="F207" s="57"/>
      <c r="G207" s="57"/>
      <c r="H207" s="57"/>
      <c r="I207" s="57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</row>
    <row r="208" spans="1:21" s="56" customFormat="1" ht="9.75">
      <c r="A208" s="57"/>
      <c r="B208" s="58"/>
      <c r="C208" s="57"/>
      <c r="D208" s="57"/>
      <c r="E208" s="57"/>
      <c r="F208" s="57"/>
      <c r="G208" s="57"/>
      <c r="H208" s="57"/>
      <c r="I208" s="57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</row>
    <row r="209" spans="1:21" s="56" customFormat="1" ht="9.75">
      <c r="A209" s="57"/>
      <c r="B209" s="58"/>
      <c r="C209" s="57"/>
      <c r="D209" s="57"/>
      <c r="E209" s="57"/>
      <c r="F209" s="57"/>
      <c r="G209" s="57"/>
      <c r="H209" s="57"/>
      <c r="I209" s="57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</row>
    <row r="210" spans="1:21" s="56" customFormat="1" ht="9.75">
      <c r="A210" s="57"/>
      <c r="B210" s="58"/>
      <c r="C210" s="57"/>
      <c r="D210" s="57"/>
      <c r="E210" s="57"/>
      <c r="F210" s="57"/>
      <c r="G210" s="57"/>
      <c r="H210" s="57"/>
      <c r="I210" s="57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</row>
    <row r="211" spans="1:21" s="56" customFormat="1" ht="9.75">
      <c r="A211" s="57"/>
      <c r="B211" s="58"/>
      <c r="C211" s="57"/>
      <c r="D211" s="57"/>
      <c r="E211" s="57"/>
      <c r="F211" s="57"/>
      <c r="G211" s="57"/>
      <c r="H211" s="57"/>
      <c r="I211" s="57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</row>
    <row r="212" spans="1:21" s="56" customFormat="1" ht="9.75">
      <c r="A212" s="57"/>
      <c r="B212" s="58"/>
      <c r="C212" s="57"/>
      <c r="D212" s="57"/>
      <c r="E212" s="57"/>
      <c r="F212" s="57"/>
      <c r="G212" s="57"/>
      <c r="H212" s="57"/>
      <c r="I212" s="57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</row>
    <row r="213" spans="1:21" s="56" customFormat="1" ht="9.75">
      <c r="A213" s="57"/>
      <c r="B213" s="58"/>
      <c r="C213" s="57"/>
      <c r="D213" s="57"/>
      <c r="E213" s="57"/>
      <c r="F213" s="57"/>
      <c r="G213" s="57"/>
      <c r="H213" s="57"/>
      <c r="I213" s="57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spans="1:21" s="56" customFormat="1" ht="9.75">
      <c r="A214" s="57"/>
      <c r="B214" s="58"/>
      <c r="C214" s="57"/>
      <c r="D214" s="57"/>
      <c r="E214" s="57"/>
      <c r="F214" s="57"/>
      <c r="G214" s="57"/>
      <c r="H214" s="57"/>
      <c r="I214" s="57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</row>
    <row r="215" spans="1:21" s="56" customFormat="1" ht="9.75">
      <c r="A215" s="57"/>
      <c r="B215" s="58"/>
      <c r="C215" s="57"/>
      <c r="D215" s="57"/>
      <c r="E215" s="57"/>
      <c r="F215" s="57"/>
      <c r="G215" s="57"/>
      <c r="H215" s="57"/>
      <c r="I215" s="57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</row>
    <row r="216" spans="1:21" s="56" customFormat="1" ht="9.75">
      <c r="A216" s="57"/>
      <c r="B216" s="58"/>
      <c r="C216" s="57"/>
      <c r="D216" s="57"/>
      <c r="E216" s="57"/>
      <c r="F216" s="57"/>
      <c r="G216" s="57"/>
      <c r="H216" s="57"/>
      <c r="I216" s="57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</row>
    <row r="217" spans="1:21" s="56" customFormat="1" ht="9.75">
      <c r="A217" s="57"/>
      <c r="B217" s="58"/>
      <c r="C217" s="57"/>
      <c r="D217" s="57"/>
      <c r="E217" s="57"/>
      <c r="F217" s="57"/>
      <c r="G217" s="57"/>
      <c r="H217" s="57"/>
      <c r="I217" s="57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s="56" customFormat="1" ht="9.75">
      <c r="A218" s="57"/>
      <c r="B218" s="58"/>
      <c r="C218" s="57"/>
      <c r="D218" s="57"/>
      <c r="E218" s="57"/>
      <c r="F218" s="57"/>
      <c r="G218" s="57"/>
      <c r="H218" s="57"/>
      <c r="I218" s="57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</row>
    <row r="219" spans="1:21" s="56" customFormat="1" ht="9.75">
      <c r="A219" s="57"/>
      <c r="B219" s="58"/>
      <c r="C219" s="57"/>
      <c r="D219" s="57"/>
      <c r="E219" s="57"/>
      <c r="F219" s="57"/>
      <c r="G219" s="57"/>
      <c r="H219" s="57"/>
      <c r="I219" s="57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</row>
    <row r="220" spans="1:21" s="56" customFormat="1" ht="9.75">
      <c r="A220" s="57"/>
      <c r="B220" s="58"/>
      <c r="C220" s="57"/>
      <c r="D220" s="57"/>
      <c r="E220" s="57"/>
      <c r="F220" s="57"/>
      <c r="G220" s="57"/>
      <c r="H220" s="57"/>
      <c r="I220" s="57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</row>
    <row r="221" spans="1:21" s="56" customFormat="1" ht="9.75">
      <c r="A221" s="57"/>
      <c r="B221" s="58"/>
      <c r="C221" s="57"/>
      <c r="D221" s="57"/>
      <c r="E221" s="57"/>
      <c r="F221" s="57"/>
      <c r="G221" s="57"/>
      <c r="H221" s="57"/>
      <c r="I221" s="57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</row>
    <row r="222" spans="1:21" s="56" customFormat="1" ht="9.75">
      <c r="A222" s="57"/>
      <c r="B222" s="58"/>
      <c r="C222" s="57"/>
      <c r="D222" s="57"/>
      <c r="E222" s="57"/>
      <c r="F222" s="57"/>
      <c r="G222" s="57"/>
      <c r="H222" s="57"/>
      <c r="I222" s="57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</row>
    <row r="223" spans="1:21" s="56" customFormat="1" ht="9.75">
      <c r="A223" s="57"/>
      <c r="B223" s="58"/>
      <c r="C223" s="57"/>
      <c r="D223" s="57"/>
      <c r="E223" s="57"/>
      <c r="F223" s="57"/>
      <c r="G223" s="57"/>
      <c r="H223" s="57"/>
      <c r="I223" s="57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</row>
    <row r="224" spans="1:21" s="56" customFormat="1" ht="9.75">
      <c r="A224" s="57"/>
      <c r="B224" s="58"/>
      <c r="C224" s="57"/>
      <c r="D224" s="57"/>
      <c r="E224" s="57"/>
      <c r="F224" s="57"/>
      <c r="G224" s="57"/>
      <c r="H224" s="57"/>
      <c r="I224" s="57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</row>
    <row r="225" spans="1:21" s="56" customFormat="1" ht="9.75">
      <c r="A225" s="57"/>
      <c r="B225" s="58"/>
      <c r="C225" s="57"/>
      <c r="D225" s="57"/>
      <c r="E225" s="57"/>
      <c r="F225" s="57"/>
      <c r="G225" s="57"/>
      <c r="H225" s="57"/>
      <c r="I225" s="57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</row>
    <row r="226" spans="1:21" s="56" customFormat="1" ht="9.75">
      <c r="A226" s="57"/>
      <c r="B226" s="58"/>
      <c r="C226" s="57"/>
      <c r="D226" s="57"/>
      <c r="E226" s="57"/>
      <c r="F226" s="57"/>
      <c r="G226" s="57"/>
      <c r="H226" s="57"/>
      <c r="I226" s="57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</row>
    <row r="227" spans="1:21" s="56" customFormat="1" ht="9.75">
      <c r="A227" s="57"/>
      <c r="B227" s="58"/>
      <c r="C227" s="57"/>
      <c r="D227" s="57"/>
      <c r="E227" s="57"/>
      <c r="F227" s="57"/>
      <c r="G227" s="57"/>
      <c r="H227" s="57"/>
      <c r="I227" s="57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</row>
    <row r="228" spans="1:21" s="56" customFormat="1" ht="9.75">
      <c r="A228" s="57"/>
      <c r="B228" s="58"/>
      <c r="C228" s="57"/>
      <c r="D228" s="57"/>
      <c r="E228" s="57"/>
      <c r="F228" s="57"/>
      <c r="G228" s="57"/>
      <c r="H228" s="57"/>
      <c r="I228" s="57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</row>
    <row r="229" spans="1:21" s="56" customFormat="1" ht="9.75">
      <c r="A229" s="57"/>
      <c r="B229" s="58"/>
      <c r="C229" s="57"/>
      <c r="D229" s="57"/>
      <c r="E229" s="57"/>
      <c r="F229" s="57"/>
      <c r="G229" s="57"/>
      <c r="H229" s="57"/>
      <c r="I229" s="57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</row>
    <row r="230" spans="1:21" s="56" customFormat="1" ht="9.75">
      <c r="A230" s="57"/>
      <c r="B230" s="58"/>
      <c r="C230" s="57"/>
      <c r="D230" s="57"/>
      <c r="E230" s="57"/>
      <c r="F230" s="57"/>
      <c r="G230" s="57"/>
      <c r="H230" s="57"/>
      <c r="I230" s="57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</row>
    <row r="231" spans="1:21" s="56" customFormat="1" ht="9.75">
      <c r="A231" s="57"/>
      <c r="B231" s="58"/>
      <c r="C231" s="57"/>
      <c r="D231" s="57"/>
      <c r="E231" s="57"/>
      <c r="F231" s="57"/>
      <c r="G231" s="57"/>
      <c r="H231" s="57"/>
      <c r="I231" s="57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</row>
    <row r="232" spans="1:21" s="56" customFormat="1" ht="9.75">
      <c r="A232" s="57"/>
      <c r="B232" s="58"/>
      <c r="C232" s="57"/>
      <c r="D232" s="57"/>
      <c r="E232" s="57"/>
      <c r="F232" s="57"/>
      <c r="G232" s="57"/>
      <c r="H232" s="57"/>
      <c r="I232" s="57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</row>
    <row r="233" spans="1:21" s="56" customFormat="1" ht="9.75">
      <c r="A233" s="57"/>
      <c r="B233" s="58"/>
      <c r="C233" s="57"/>
      <c r="D233" s="57"/>
      <c r="E233" s="57"/>
      <c r="F233" s="57"/>
      <c r="G233" s="57"/>
      <c r="H233" s="57"/>
      <c r="I233" s="57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</row>
    <row r="234" spans="1:21" s="56" customFormat="1" ht="9.75">
      <c r="A234" s="57"/>
      <c r="B234" s="58"/>
      <c r="C234" s="57"/>
      <c r="D234" s="57"/>
      <c r="E234" s="57"/>
      <c r="F234" s="57"/>
      <c r="G234" s="57"/>
      <c r="H234" s="57"/>
      <c r="I234" s="57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</row>
    <row r="235" spans="1:21" s="56" customFormat="1" ht="9.75">
      <c r="A235" s="57"/>
      <c r="B235" s="58"/>
      <c r="C235" s="57"/>
      <c r="D235" s="57"/>
      <c r="E235" s="57"/>
      <c r="F235" s="57"/>
      <c r="G235" s="57"/>
      <c r="H235" s="57"/>
      <c r="I235" s="57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</row>
    <row r="236" spans="1:21" s="56" customFormat="1" ht="9.75">
      <c r="A236" s="57"/>
      <c r="B236" s="58"/>
      <c r="C236" s="57"/>
      <c r="D236" s="57"/>
      <c r="E236" s="57"/>
      <c r="F236" s="57"/>
      <c r="G236" s="57"/>
      <c r="H236" s="57"/>
      <c r="I236" s="57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</row>
    <row r="237" spans="1:21" s="56" customFormat="1" ht="9.75">
      <c r="A237" s="57"/>
      <c r="B237" s="58"/>
      <c r="C237" s="57"/>
      <c r="D237" s="57"/>
      <c r="E237" s="57"/>
      <c r="F237" s="57"/>
      <c r="G237" s="57"/>
      <c r="H237" s="57"/>
      <c r="I237" s="57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 s="56" customFormat="1" ht="9.75">
      <c r="A238" s="57"/>
      <c r="B238" s="58"/>
      <c r="C238" s="57"/>
      <c r="D238" s="57"/>
      <c r="E238" s="57"/>
      <c r="F238" s="57"/>
      <c r="G238" s="57"/>
      <c r="H238" s="57"/>
      <c r="I238" s="57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</row>
    <row r="239" spans="1:21" s="56" customFormat="1" ht="9.75">
      <c r="A239" s="57"/>
      <c r="B239" s="58"/>
      <c r="C239" s="57"/>
      <c r="D239" s="57"/>
      <c r="E239" s="57"/>
      <c r="F239" s="57"/>
      <c r="G239" s="57"/>
      <c r="H239" s="57"/>
      <c r="I239" s="57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</row>
    <row r="240" spans="1:21" s="56" customFormat="1" ht="9.75">
      <c r="A240" s="57"/>
      <c r="B240" s="58"/>
      <c r="C240" s="57"/>
      <c r="D240" s="57"/>
      <c r="E240" s="57"/>
      <c r="F240" s="57"/>
      <c r="G240" s="57"/>
      <c r="H240" s="57"/>
      <c r="I240" s="57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</row>
    <row r="241" spans="1:21" s="56" customFormat="1" ht="9.75">
      <c r="A241" s="57"/>
      <c r="B241" s="58"/>
      <c r="C241" s="57"/>
      <c r="D241" s="57"/>
      <c r="E241" s="57"/>
      <c r="F241" s="57"/>
      <c r="G241" s="57"/>
      <c r="H241" s="57"/>
      <c r="I241" s="57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</row>
    <row r="242" spans="1:21" s="56" customFormat="1" ht="9.75">
      <c r="A242" s="57"/>
      <c r="B242" s="58"/>
      <c r="C242" s="57"/>
      <c r="D242" s="57"/>
      <c r="E242" s="57"/>
      <c r="F242" s="57"/>
      <c r="G242" s="57"/>
      <c r="H242" s="57"/>
      <c r="I242" s="57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</row>
    <row r="243" spans="1:21" s="56" customFormat="1" ht="9.75">
      <c r="A243" s="57"/>
      <c r="B243" s="58"/>
      <c r="C243" s="57"/>
      <c r="D243" s="57"/>
      <c r="E243" s="57"/>
      <c r="F243" s="57"/>
      <c r="G243" s="57"/>
      <c r="H243" s="57"/>
      <c r="I243" s="57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</row>
    <row r="244" spans="1:21" s="56" customFormat="1" ht="9.75">
      <c r="A244" s="57"/>
      <c r="B244" s="58"/>
      <c r="C244" s="57"/>
      <c r="D244" s="57"/>
      <c r="E244" s="57"/>
      <c r="F244" s="57"/>
      <c r="G244" s="57"/>
      <c r="H244" s="57"/>
      <c r="I244" s="57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</row>
    <row r="245" spans="1:21" s="56" customFormat="1" ht="9.75">
      <c r="A245" s="57"/>
      <c r="B245" s="58"/>
      <c r="C245" s="57"/>
      <c r="D245" s="57"/>
      <c r="E245" s="57"/>
      <c r="F245" s="57"/>
      <c r="G245" s="57"/>
      <c r="H245" s="57"/>
      <c r="I245" s="57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</row>
    <row r="246" spans="1:21" s="56" customFormat="1" ht="9.75">
      <c r="A246" s="57"/>
      <c r="B246" s="58"/>
      <c r="C246" s="57"/>
      <c r="D246" s="57"/>
      <c r="E246" s="57"/>
      <c r="F246" s="57"/>
      <c r="G246" s="57"/>
      <c r="H246" s="57"/>
      <c r="I246" s="57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</row>
    <row r="247" spans="1:21" s="56" customFormat="1" ht="9.75">
      <c r="A247" s="57"/>
      <c r="B247" s="58"/>
      <c r="C247" s="57"/>
      <c r="D247" s="57"/>
      <c r="E247" s="57"/>
      <c r="F247" s="57"/>
      <c r="G247" s="57"/>
      <c r="H247" s="57"/>
      <c r="I247" s="57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</row>
    <row r="248" spans="1:21" s="56" customFormat="1" ht="9.75">
      <c r="A248" s="57"/>
      <c r="B248" s="58"/>
      <c r="C248" s="57"/>
      <c r="D248" s="57"/>
      <c r="E248" s="57"/>
      <c r="F248" s="57"/>
      <c r="G248" s="57"/>
      <c r="H248" s="57"/>
      <c r="I248" s="57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</row>
    <row r="249" spans="1:21" s="56" customFormat="1" ht="9.75">
      <c r="A249" s="57"/>
      <c r="B249" s="58"/>
      <c r="C249" s="57"/>
      <c r="D249" s="57"/>
      <c r="E249" s="57"/>
      <c r="F249" s="57"/>
      <c r="G249" s="57"/>
      <c r="H249" s="57"/>
      <c r="I249" s="57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</row>
    <row r="250" spans="1:21" s="56" customFormat="1" ht="9.75">
      <c r="A250" s="57"/>
      <c r="B250" s="58"/>
      <c r="C250" s="57"/>
      <c r="D250" s="57"/>
      <c r="E250" s="57"/>
      <c r="F250" s="57"/>
      <c r="G250" s="57"/>
      <c r="H250" s="57"/>
      <c r="I250" s="57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</row>
    <row r="251" spans="1:21" s="56" customFormat="1" ht="9.75">
      <c r="A251" s="57"/>
      <c r="B251" s="58"/>
      <c r="C251" s="57"/>
      <c r="D251" s="57"/>
      <c r="E251" s="57"/>
      <c r="F251" s="57"/>
      <c r="G251" s="57"/>
      <c r="H251" s="57"/>
      <c r="I251" s="57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</row>
    <row r="252" spans="1:21" s="56" customFormat="1" ht="9.75">
      <c r="A252" s="57"/>
      <c r="B252" s="58"/>
      <c r="C252" s="57"/>
      <c r="D252" s="57"/>
      <c r="E252" s="57"/>
      <c r="F252" s="57"/>
      <c r="G252" s="57"/>
      <c r="H252" s="57"/>
      <c r="I252" s="57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</row>
    <row r="253" spans="1:21" s="56" customFormat="1" ht="9.75">
      <c r="A253" s="57"/>
      <c r="B253" s="58"/>
      <c r="C253" s="57"/>
      <c r="D253" s="57"/>
      <c r="E253" s="57"/>
      <c r="F253" s="57"/>
      <c r="G253" s="57"/>
      <c r="H253" s="57"/>
      <c r="I253" s="57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</row>
    <row r="254" spans="1:21" s="56" customFormat="1" ht="9.75">
      <c r="A254" s="57"/>
      <c r="B254" s="58"/>
      <c r="C254" s="57"/>
      <c r="D254" s="57"/>
      <c r="E254" s="57"/>
      <c r="F254" s="57"/>
      <c r="G254" s="57"/>
      <c r="H254" s="57"/>
      <c r="I254" s="57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</row>
    <row r="255" spans="1:21" s="56" customFormat="1" ht="9.75">
      <c r="A255" s="57"/>
      <c r="B255" s="58"/>
      <c r="C255" s="57"/>
      <c r="D255" s="57"/>
      <c r="E255" s="57"/>
      <c r="F255" s="57"/>
      <c r="G255" s="57"/>
      <c r="H255" s="57"/>
      <c r="I255" s="57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</row>
    <row r="256" spans="1:21" s="56" customFormat="1" ht="9.75">
      <c r="A256" s="57"/>
      <c r="B256" s="58"/>
      <c r="C256" s="57"/>
      <c r="D256" s="57"/>
      <c r="E256" s="57"/>
      <c r="F256" s="57"/>
      <c r="G256" s="57"/>
      <c r="H256" s="57"/>
      <c r="I256" s="57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</row>
    <row r="257" spans="1:21" s="56" customFormat="1" ht="9.75">
      <c r="A257" s="57"/>
      <c r="B257" s="58"/>
      <c r="C257" s="57"/>
      <c r="D257" s="57"/>
      <c r="E257" s="57"/>
      <c r="F257" s="57"/>
      <c r="G257" s="57"/>
      <c r="H257" s="57"/>
      <c r="I257" s="57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</row>
    <row r="258" spans="1:21" s="56" customFormat="1" ht="9.75">
      <c r="A258" s="57"/>
      <c r="B258" s="58"/>
      <c r="C258" s="57"/>
      <c r="D258" s="57"/>
      <c r="E258" s="57"/>
      <c r="F258" s="57"/>
      <c r="G258" s="57"/>
      <c r="H258" s="57"/>
      <c r="I258" s="57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</row>
    <row r="259" spans="1:21" s="56" customFormat="1" ht="9.75">
      <c r="A259" s="57"/>
      <c r="B259" s="58"/>
      <c r="C259" s="57"/>
      <c r="D259" s="57"/>
      <c r="E259" s="57"/>
      <c r="F259" s="57"/>
      <c r="G259" s="57"/>
      <c r="H259" s="57"/>
      <c r="I259" s="57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</row>
    <row r="260" spans="1:21" s="56" customFormat="1" ht="9.75">
      <c r="A260" s="57"/>
      <c r="B260" s="58"/>
      <c r="C260" s="57"/>
      <c r="D260" s="57"/>
      <c r="E260" s="57"/>
      <c r="F260" s="57"/>
      <c r="G260" s="57"/>
      <c r="H260" s="57"/>
      <c r="I260" s="57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</row>
    <row r="261" spans="1:21" s="56" customFormat="1" ht="9.75">
      <c r="A261" s="57"/>
      <c r="B261" s="58"/>
      <c r="C261" s="57"/>
      <c r="D261" s="57"/>
      <c r="E261" s="57"/>
      <c r="F261" s="57"/>
      <c r="G261" s="57"/>
      <c r="H261" s="57"/>
      <c r="I261" s="57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</row>
    <row r="262" spans="1:21" s="56" customFormat="1" ht="9.75">
      <c r="A262" s="57"/>
      <c r="B262" s="58"/>
      <c r="C262" s="57"/>
      <c r="D262" s="57"/>
      <c r="E262" s="57"/>
      <c r="F262" s="57"/>
      <c r="G262" s="57"/>
      <c r="H262" s="57"/>
      <c r="I262" s="57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</row>
    <row r="263" spans="1:21" s="56" customFormat="1" ht="9.75">
      <c r="A263" s="57"/>
      <c r="B263" s="58"/>
      <c r="C263" s="57"/>
      <c r="D263" s="57"/>
      <c r="E263" s="57"/>
      <c r="F263" s="57"/>
      <c r="G263" s="57"/>
      <c r="H263" s="57"/>
      <c r="I263" s="57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</row>
    <row r="264" spans="1:21" s="56" customFormat="1" ht="9.75">
      <c r="A264" s="57"/>
      <c r="B264" s="58"/>
      <c r="C264" s="57"/>
      <c r="D264" s="57"/>
      <c r="E264" s="57"/>
      <c r="F264" s="57"/>
      <c r="G264" s="57"/>
      <c r="H264" s="57"/>
      <c r="I264" s="57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</row>
    <row r="265" spans="1:21" s="56" customFormat="1" ht="9.75">
      <c r="A265" s="57"/>
      <c r="B265" s="58"/>
      <c r="C265" s="57"/>
      <c r="D265" s="57"/>
      <c r="E265" s="57"/>
      <c r="F265" s="57"/>
      <c r="G265" s="57"/>
      <c r="H265" s="57"/>
      <c r="I265" s="57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</row>
    <row r="266" spans="1:21" s="56" customFormat="1" ht="9.75">
      <c r="A266" s="57"/>
      <c r="B266" s="58"/>
      <c r="C266" s="57"/>
      <c r="D266" s="57"/>
      <c r="E266" s="57"/>
      <c r="F266" s="57"/>
      <c r="G266" s="57"/>
      <c r="H266" s="57"/>
      <c r="I266" s="57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</row>
    <row r="267" spans="1:21" s="56" customFormat="1" ht="9.75">
      <c r="A267" s="57"/>
      <c r="B267" s="58"/>
      <c r="C267" s="57"/>
      <c r="D267" s="57"/>
      <c r="E267" s="57"/>
      <c r="F267" s="57"/>
      <c r="G267" s="57"/>
      <c r="H267" s="57"/>
      <c r="I267" s="57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</row>
    <row r="268" spans="1:21" s="56" customFormat="1" ht="9.75">
      <c r="A268" s="57"/>
      <c r="B268" s="58"/>
      <c r="C268" s="57"/>
      <c r="D268" s="57"/>
      <c r="E268" s="57"/>
      <c r="F268" s="57"/>
      <c r="G268" s="57"/>
      <c r="H268" s="57"/>
      <c r="I268" s="57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</row>
    <row r="269" spans="1:21" s="56" customFormat="1" ht="9.75">
      <c r="A269" s="57"/>
      <c r="B269" s="58"/>
      <c r="C269" s="57"/>
      <c r="D269" s="57"/>
      <c r="E269" s="57"/>
      <c r="F269" s="57"/>
      <c r="G269" s="57"/>
      <c r="H269" s="57"/>
      <c r="I269" s="57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</row>
    <row r="270" spans="1:21" s="56" customFormat="1" ht="9.75">
      <c r="A270" s="57"/>
      <c r="B270" s="58"/>
      <c r="C270" s="57"/>
      <c r="D270" s="57"/>
      <c r="E270" s="57"/>
      <c r="F270" s="57"/>
      <c r="G270" s="57"/>
      <c r="H270" s="57"/>
      <c r="I270" s="57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</row>
    <row r="271" spans="1:21" s="56" customFormat="1" ht="9.75">
      <c r="A271" s="57"/>
      <c r="B271" s="58"/>
      <c r="C271" s="57"/>
      <c r="D271" s="57"/>
      <c r="E271" s="57"/>
      <c r="F271" s="57"/>
      <c r="G271" s="57"/>
      <c r="H271" s="57"/>
      <c r="I271" s="57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</row>
    <row r="272" spans="1:21" s="56" customFormat="1" ht="9.75">
      <c r="A272" s="57"/>
      <c r="B272" s="58"/>
      <c r="C272" s="57"/>
      <c r="D272" s="57"/>
      <c r="E272" s="57"/>
      <c r="F272" s="57"/>
      <c r="G272" s="57"/>
      <c r="H272" s="57"/>
      <c r="I272" s="57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</row>
    <row r="273" spans="1:21" s="56" customFormat="1" ht="9.75">
      <c r="A273" s="57"/>
      <c r="B273" s="58"/>
      <c r="C273" s="57"/>
      <c r="D273" s="57"/>
      <c r="E273" s="57"/>
      <c r="F273" s="57"/>
      <c r="G273" s="57"/>
      <c r="H273" s="57"/>
      <c r="I273" s="57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</row>
    <row r="274" spans="1:21" s="56" customFormat="1" ht="9.75">
      <c r="A274" s="57"/>
      <c r="B274" s="58"/>
      <c r="C274" s="57"/>
      <c r="D274" s="57"/>
      <c r="E274" s="57"/>
      <c r="F274" s="57"/>
      <c r="G274" s="57"/>
      <c r="H274" s="57"/>
      <c r="I274" s="57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</row>
    <row r="275" spans="1:21" s="56" customFormat="1" ht="9.75">
      <c r="A275" s="57"/>
      <c r="B275" s="58"/>
      <c r="C275" s="57"/>
      <c r="D275" s="57"/>
      <c r="E275" s="57"/>
      <c r="F275" s="57"/>
      <c r="G275" s="57"/>
      <c r="H275" s="57"/>
      <c r="I275" s="57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</row>
    <row r="276" spans="1:21" s="56" customFormat="1" ht="9.75">
      <c r="A276" s="57"/>
      <c r="B276" s="58"/>
      <c r="C276" s="57"/>
      <c r="D276" s="57"/>
      <c r="E276" s="57"/>
      <c r="F276" s="57"/>
      <c r="G276" s="57"/>
      <c r="H276" s="57"/>
      <c r="I276" s="57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</row>
    <row r="277" spans="1:21" s="56" customFormat="1" ht="9.75">
      <c r="A277" s="57"/>
      <c r="B277" s="58"/>
      <c r="C277" s="57"/>
      <c r="D277" s="57"/>
      <c r="E277" s="57"/>
      <c r="F277" s="57"/>
      <c r="G277" s="57"/>
      <c r="H277" s="57"/>
      <c r="I277" s="57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</row>
    <row r="278" spans="1:21" s="56" customFormat="1" ht="9.75">
      <c r="A278" s="57"/>
      <c r="B278" s="58"/>
      <c r="C278" s="57"/>
      <c r="D278" s="57"/>
      <c r="E278" s="57"/>
      <c r="F278" s="57"/>
      <c r="G278" s="57"/>
      <c r="H278" s="57"/>
      <c r="I278" s="57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</row>
    <row r="279" spans="1:21" s="56" customFormat="1" ht="9.75">
      <c r="A279" s="57"/>
      <c r="B279" s="58"/>
      <c r="C279" s="57"/>
      <c r="D279" s="57"/>
      <c r="E279" s="57"/>
      <c r="F279" s="57"/>
      <c r="G279" s="57"/>
      <c r="H279" s="57"/>
      <c r="I279" s="57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</row>
    <row r="280" spans="1:21" s="56" customFormat="1" ht="9.75">
      <c r="A280" s="57"/>
      <c r="B280" s="58"/>
      <c r="C280" s="57"/>
      <c r="D280" s="57"/>
      <c r="E280" s="57"/>
      <c r="F280" s="57"/>
      <c r="G280" s="57"/>
      <c r="H280" s="57"/>
      <c r="I280" s="57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</row>
    <row r="281" spans="1:21" s="56" customFormat="1" ht="9.75">
      <c r="A281" s="57"/>
      <c r="B281" s="58"/>
      <c r="C281" s="57"/>
      <c r="D281" s="57"/>
      <c r="E281" s="57"/>
      <c r="F281" s="57"/>
      <c r="G281" s="57"/>
      <c r="H281" s="57"/>
      <c r="I281" s="57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</row>
    <row r="282" spans="1:21" s="56" customFormat="1" ht="9.75">
      <c r="A282" s="57"/>
      <c r="B282" s="58"/>
      <c r="C282" s="57"/>
      <c r="D282" s="57"/>
      <c r="E282" s="57"/>
      <c r="F282" s="57"/>
      <c r="G282" s="57"/>
      <c r="H282" s="57"/>
      <c r="I282" s="57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</row>
    <row r="283" spans="1:21" s="56" customFormat="1" ht="9.75">
      <c r="A283" s="57"/>
      <c r="B283" s="58"/>
      <c r="C283" s="57"/>
      <c r="D283" s="57"/>
      <c r="E283" s="57"/>
      <c r="F283" s="57"/>
      <c r="G283" s="57"/>
      <c r="H283" s="57"/>
      <c r="I283" s="57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</row>
    <row r="284" spans="1:21" s="56" customFormat="1" ht="9.75">
      <c r="A284" s="57"/>
      <c r="B284" s="58"/>
      <c r="C284" s="57"/>
      <c r="D284" s="57"/>
      <c r="E284" s="57"/>
      <c r="F284" s="57"/>
      <c r="G284" s="57"/>
      <c r="H284" s="57"/>
      <c r="I284" s="57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</row>
    <row r="285" spans="1:21" s="56" customFormat="1" ht="9.75">
      <c r="A285" s="57"/>
      <c r="B285" s="58"/>
      <c r="C285" s="57"/>
      <c r="D285" s="57"/>
      <c r="E285" s="57"/>
      <c r="F285" s="57"/>
      <c r="G285" s="57"/>
      <c r="H285" s="57"/>
      <c r="I285" s="57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</row>
    <row r="286" spans="1:21" s="56" customFormat="1" ht="9.75">
      <c r="A286" s="57"/>
      <c r="B286" s="58"/>
      <c r="C286" s="57"/>
      <c r="D286" s="57"/>
      <c r="E286" s="57"/>
      <c r="F286" s="57"/>
      <c r="G286" s="57"/>
      <c r="H286" s="57"/>
      <c r="I286" s="57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</row>
    <row r="287" spans="1:21" s="56" customFormat="1" ht="9.75">
      <c r="A287" s="57"/>
      <c r="B287" s="58"/>
      <c r="C287" s="57"/>
      <c r="D287" s="57"/>
      <c r="E287" s="57"/>
      <c r="F287" s="57"/>
      <c r="G287" s="57"/>
      <c r="H287" s="57"/>
      <c r="I287" s="57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</row>
    <row r="288" spans="1:21" s="56" customFormat="1" ht="9.75">
      <c r="A288" s="57"/>
      <c r="B288" s="58"/>
      <c r="C288" s="57"/>
      <c r="D288" s="57"/>
      <c r="E288" s="57"/>
      <c r="F288" s="57"/>
      <c r="G288" s="57"/>
      <c r="H288" s="57"/>
      <c r="I288" s="57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</row>
    <row r="289" spans="1:21" s="56" customFormat="1" ht="9.75">
      <c r="A289" s="57"/>
      <c r="B289" s="58"/>
      <c r="C289" s="57"/>
      <c r="D289" s="57"/>
      <c r="E289" s="57"/>
      <c r="F289" s="57"/>
      <c r="G289" s="57"/>
      <c r="H289" s="57"/>
      <c r="I289" s="57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</row>
    <row r="290" spans="1:21" s="56" customFormat="1" ht="9.75">
      <c r="A290" s="57"/>
      <c r="B290" s="58"/>
      <c r="C290" s="57"/>
      <c r="D290" s="57"/>
      <c r="E290" s="57"/>
      <c r="F290" s="57"/>
      <c r="G290" s="57"/>
      <c r="H290" s="57"/>
      <c r="I290" s="57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</row>
    <row r="291" spans="1:21" s="56" customFormat="1" ht="9.75">
      <c r="A291" s="57"/>
      <c r="B291" s="58"/>
      <c r="C291" s="57"/>
      <c r="D291" s="57"/>
      <c r="E291" s="57"/>
      <c r="F291" s="57"/>
      <c r="G291" s="57"/>
      <c r="H291" s="57"/>
      <c r="I291" s="57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</row>
    <row r="292" spans="1:21" s="56" customFormat="1" ht="9.75">
      <c r="A292" s="57"/>
      <c r="B292" s="58"/>
      <c r="C292" s="57"/>
      <c r="D292" s="57"/>
      <c r="E292" s="57"/>
      <c r="F292" s="57"/>
      <c r="G292" s="57"/>
      <c r="H292" s="57"/>
      <c r="I292" s="57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</row>
    <row r="293" spans="1:21" s="56" customFormat="1" ht="9.75">
      <c r="A293" s="57"/>
      <c r="B293" s="58"/>
      <c r="C293" s="57"/>
      <c r="D293" s="57"/>
      <c r="E293" s="57"/>
      <c r="F293" s="57"/>
      <c r="G293" s="57"/>
      <c r="H293" s="57"/>
      <c r="I293" s="57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</row>
    <row r="294" spans="1:21" s="56" customFormat="1" ht="9.75">
      <c r="A294" s="57"/>
      <c r="B294" s="58"/>
      <c r="C294" s="57"/>
      <c r="D294" s="57"/>
      <c r="E294" s="57"/>
      <c r="F294" s="57"/>
      <c r="G294" s="57"/>
      <c r="H294" s="57"/>
      <c r="I294" s="57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</row>
    <row r="295" spans="1:21" s="56" customFormat="1" ht="9.75">
      <c r="A295" s="57"/>
      <c r="B295" s="58"/>
      <c r="C295" s="57"/>
      <c r="D295" s="57"/>
      <c r="E295" s="57"/>
      <c r="F295" s="57"/>
      <c r="G295" s="57"/>
      <c r="H295" s="57"/>
      <c r="I295" s="57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</row>
    <row r="296" spans="1:21" s="56" customFormat="1" ht="9.75">
      <c r="A296" s="57"/>
      <c r="B296" s="58"/>
      <c r="C296" s="57"/>
      <c r="D296" s="57"/>
      <c r="E296" s="57"/>
      <c r="F296" s="57"/>
      <c r="G296" s="57"/>
      <c r="H296" s="57"/>
      <c r="I296" s="57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</row>
    <row r="297" spans="1:21" s="56" customFormat="1" ht="9.75">
      <c r="A297" s="57"/>
      <c r="B297" s="58"/>
      <c r="C297" s="57"/>
      <c r="D297" s="57"/>
      <c r="E297" s="57"/>
      <c r="F297" s="57"/>
      <c r="G297" s="57"/>
      <c r="H297" s="57"/>
      <c r="I297" s="57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</row>
    <row r="298" spans="1:21" s="56" customFormat="1" ht="9.75">
      <c r="A298" s="57"/>
      <c r="B298" s="58"/>
      <c r="C298" s="57"/>
      <c r="D298" s="57"/>
      <c r="E298" s="57"/>
      <c r="F298" s="57"/>
      <c r="G298" s="57"/>
      <c r="H298" s="57"/>
      <c r="I298" s="57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</row>
    <row r="299" spans="1:21" s="56" customFormat="1" ht="9.75">
      <c r="A299" s="57"/>
      <c r="B299" s="58"/>
      <c r="C299" s="57"/>
      <c r="D299" s="57"/>
      <c r="E299" s="57"/>
      <c r="F299" s="57"/>
      <c r="G299" s="57"/>
      <c r="H299" s="57"/>
      <c r="I299" s="57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</row>
    <row r="300" spans="1:21" s="56" customFormat="1" ht="9.75">
      <c r="A300" s="57"/>
      <c r="B300" s="58"/>
      <c r="C300" s="57"/>
      <c r="D300" s="57"/>
      <c r="E300" s="57"/>
      <c r="F300" s="57"/>
      <c r="G300" s="57"/>
      <c r="H300" s="57"/>
      <c r="I300" s="57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</row>
    <row r="301" spans="1:21" s="56" customFormat="1" ht="9.75">
      <c r="A301" s="57"/>
      <c r="B301" s="58"/>
      <c r="C301" s="57"/>
      <c r="D301" s="57"/>
      <c r="E301" s="57"/>
      <c r="F301" s="57"/>
      <c r="G301" s="57"/>
      <c r="H301" s="57"/>
      <c r="I301" s="57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</row>
    <row r="302" spans="1:21" s="56" customFormat="1" ht="9.75">
      <c r="A302" s="57"/>
      <c r="B302" s="58"/>
      <c r="C302" s="57"/>
      <c r="D302" s="57"/>
      <c r="E302" s="57"/>
      <c r="F302" s="57"/>
      <c r="G302" s="57"/>
      <c r="H302" s="57"/>
      <c r="I302" s="57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</row>
    <row r="303" spans="1:21" s="56" customFormat="1" ht="9.75">
      <c r="A303" s="57"/>
      <c r="B303" s="58"/>
      <c r="C303" s="57"/>
      <c r="D303" s="57"/>
      <c r="E303" s="57"/>
      <c r="F303" s="57"/>
      <c r="G303" s="57"/>
      <c r="H303" s="57"/>
      <c r="I303" s="57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</row>
    <row r="304" spans="1:21" s="56" customFormat="1" ht="9.75">
      <c r="A304" s="57"/>
      <c r="B304" s="58"/>
      <c r="C304" s="57"/>
      <c r="D304" s="57"/>
      <c r="E304" s="57"/>
      <c r="F304" s="57"/>
      <c r="G304" s="57"/>
      <c r="H304" s="57"/>
      <c r="I304" s="57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</row>
    <row r="305" spans="1:21" s="56" customFormat="1" ht="9.75">
      <c r="A305" s="57"/>
      <c r="B305" s="58"/>
      <c r="C305" s="57"/>
      <c r="D305" s="57"/>
      <c r="E305" s="57"/>
      <c r="F305" s="57"/>
      <c r="G305" s="57"/>
      <c r="H305" s="57"/>
      <c r="I305" s="57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</row>
    <row r="306" spans="1:21" s="56" customFormat="1" ht="9.75">
      <c r="A306" s="57"/>
      <c r="B306" s="58"/>
      <c r="C306" s="57"/>
      <c r="D306" s="57"/>
      <c r="E306" s="57"/>
      <c r="F306" s="57"/>
      <c r="G306" s="57"/>
      <c r="H306" s="57"/>
      <c r="I306" s="57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</row>
    <row r="307" spans="1:21" s="56" customFormat="1" ht="9.75">
      <c r="A307" s="57"/>
      <c r="B307" s="58"/>
      <c r="C307" s="57"/>
      <c r="D307" s="57"/>
      <c r="E307" s="57"/>
      <c r="F307" s="57"/>
      <c r="G307" s="57"/>
      <c r="H307" s="57"/>
      <c r="I307" s="57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</row>
    <row r="308" spans="1:21" s="56" customFormat="1" ht="9.75">
      <c r="A308" s="57"/>
      <c r="B308" s="58"/>
      <c r="C308" s="57"/>
      <c r="D308" s="57"/>
      <c r="E308" s="57"/>
      <c r="F308" s="57"/>
      <c r="G308" s="57"/>
      <c r="H308" s="57"/>
      <c r="I308" s="57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</row>
    <row r="309" spans="1:21" s="56" customFormat="1" ht="9.75">
      <c r="A309" s="57"/>
      <c r="B309" s="58"/>
      <c r="C309" s="57"/>
      <c r="D309" s="57"/>
      <c r="E309" s="57"/>
      <c r="F309" s="57"/>
      <c r="G309" s="57"/>
      <c r="H309" s="57"/>
      <c r="I309" s="57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</row>
    <row r="310" spans="1:21" s="56" customFormat="1" ht="9.75">
      <c r="A310" s="57"/>
      <c r="B310" s="58"/>
      <c r="C310" s="57"/>
      <c r="D310" s="57"/>
      <c r="E310" s="57"/>
      <c r="F310" s="57"/>
      <c r="G310" s="57"/>
      <c r="H310" s="57"/>
      <c r="I310" s="57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</row>
    <row r="311" spans="1:21" s="56" customFormat="1" ht="9.75">
      <c r="A311" s="57"/>
      <c r="B311" s="58"/>
      <c r="C311" s="57"/>
      <c r="D311" s="57"/>
      <c r="E311" s="57"/>
      <c r="F311" s="57"/>
      <c r="G311" s="57"/>
      <c r="H311" s="57"/>
      <c r="I311" s="57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</row>
    <row r="312" spans="1:21" s="56" customFormat="1" ht="9.75">
      <c r="A312" s="57"/>
      <c r="B312" s="58"/>
      <c r="C312" s="57"/>
      <c r="D312" s="57"/>
      <c r="E312" s="57"/>
      <c r="F312" s="57"/>
      <c r="G312" s="57"/>
      <c r="H312" s="57"/>
      <c r="I312" s="57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</row>
    <row r="313" spans="1:21" s="56" customFormat="1" ht="9.75">
      <c r="A313" s="57"/>
      <c r="B313" s="58"/>
      <c r="C313" s="57"/>
      <c r="D313" s="57"/>
      <c r="E313" s="57"/>
      <c r="F313" s="57"/>
      <c r="G313" s="57"/>
      <c r="H313" s="57"/>
      <c r="I313" s="57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</row>
    <row r="314" spans="1:21" s="56" customFormat="1" ht="9.75">
      <c r="A314" s="57"/>
      <c r="B314" s="58"/>
      <c r="C314" s="57"/>
      <c r="D314" s="57"/>
      <c r="E314" s="57"/>
      <c r="F314" s="57"/>
      <c r="G314" s="57"/>
      <c r="H314" s="57"/>
      <c r="I314" s="57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</row>
    <row r="315" spans="1:21" s="56" customFormat="1" ht="9.75">
      <c r="A315" s="57"/>
      <c r="B315" s="58"/>
      <c r="C315" s="57"/>
      <c r="D315" s="57"/>
      <c r="E315" s="57"/>
      <c r="F315" s="57"/>
      <c r="G315" s="57"/>
      <c r="H315" s="57"/>
      <c r="I315" s="57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</row>
    <row r="316" spans="1:21" s="56" customFormat="1" ht="9.75">
      <c r="A316" s="57"/>
      <c r="B316" s="58"/>
      <c r="C316" s="57"/>
      <c r="D316" s="57"/>
      <c r="E316" s="57"/>
      <c r="F316" s="57"/>
      <c r="G316" s="57"/>
      <c r="H316" s="57"/>
      <c r="I316" s="57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</row>
    <row r="317" spans="1:21" s="56" customFormat="1" ht="9.75">
      <c r="A317" s="57"/>
      <c r="B317" s="58"/>
      <c r="C317" s="57"/>
      <c r="D317" s="57"/>
      <c r="E317" s="57"/>
      <c r="F317" s="57"/>
      <c r="G317" s="57"/>
      <c r="H317" s="57"/>
      <c r="I317" s="57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</row>
    <row r="318" spans="1:21" s="56" customFormat="1" ht="9.75">
      <c r="A318" s="57"/>
      <c r="B318" s="58"/>
      <c r="C318" s="57"/>
      <c r="D318" s="57"/>
      <c r="E318" s="57"/>
      <c r="F318" s="57"/>
      <c r="G318" s="57"/>
      <c r="H318" s="57"/>
      <c r="I318" s="57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</row>
    <row r="319" spans="1:21" s="56" customFormat="1" ht="9.75">
      <c r="A319" s="57"/>
      <c r="B319" s="58"/>
      <c r="C319" s="57"/>
      <c r="D319" s="57"/>
      <c r="E319" s="57"/>
      <c r="F319" s="57"/>
      <c r="G319" s="57"/>
      <c r="H319" s="57"/>
      <c r="I319" s="57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</row>
    <row r="320" spans="1:21" s="56" customFormat="1" ht="9.75">
      <c r="A320" s="57"/>
      <c r="B320" s="58"/>
      <c r="C320" s="57"/>
      <c r="D320" s="57"/>
      <c r="E320" s="57"/>
      <c r="F320" s="57"/>
      <c r="G320" s="57"/>
      <c r="H320" s="57"/>
      <c r="I320" s="57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</row>
    <row r="321" spans="1:21" s="56" customFormat="1" ht="9.75">
      <c r="A321" s="57"/>
      <c r="B321" s="58"/>
      <c r="C321" s="57"/>
      <c r="D321" s="57"/>
      <c r="E321" s="57"/>
      <c r="F321" s="57"/>
      <c r="G321" s="57"/>
      <c r="H321" s="57"/>
      <c r="I321" s="57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</row>
    <row r="322" spans="1:21" s="56" customFormat="1" ht="9.75">
      <c r="A322" s="57"/>
      <c r="B322" s="58"/>
      <c r="C322" s="57"/>
      <c r="D322" s="57"/>
      <c r="E322" s="57"/>
      <c r="F322" s="57"/>
      <c r="G322" s="57"/>
      <c r="H322" s="57"/>
      <c r="I322" s="57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</row>
    <row r="323" spans="1:21" s="56" customFormat="1" ht="9.75">
      <c r="A323" s="57"/>
      <c r="B323" s="58"/>
      <c r="C323" s="57"/>
      <c r="D323" s="57"/>
      <c r="E323" s="57"/>
      <c r="F323" s="57"/>
      <c r="G323" s="57"/>
      <c r="H323" s="57"/>
      <c r="I323" s="57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</row>
    <row r="324" spans="1:21" s="56" customFormat="1" ht="9.75">
      <c r="A324" s="57"/>
      <c r="B324" s="58"/>
      <c r="C324" s="57"/>
      <c r="D324" s="57"/>
      <c r="E324" s="57"/>
      <c r="F324" s="57"/>
      <c r="G324" s="57"/>
      <c r="H324" s="57"/>
      <c r="I324" s="57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</row>
    <row r="325" spans="1:21" s="56" customFormat="1" ht="9.75">
      <c r="A325" s="57"/>
      <c r="B325" s="58"/>
      <c r="C325" s="57"/>
      <c r="D325" s="57"/>
      <c r="E325" s="57"/>
      <c r="F325" s="57"/>
      <c r="G325" s="57"/>
      <c r="H325" s="57"/>
      <c r="I325" s="57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</row>
    <row r="326" spans="1:21" s="56" customFormat="1" ht="9.75">
      <c r="A326" s="57"/>
      <c r="B326" s="58"/>
      <c r="C326" s="57"/>
      <c r="D326" s="57"/>
      <c r="E326" s="57"/>
      <c r="F326" s="57"/>
      <c r="G326" s="57"/>
      <c r="H326" s="57"/>
      <c r="I326" s="57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</row>
    <row r="327" spans="1:21" s="56" customFormat="1" ht="9.75">
      <c r="A327" s="57"/>
      <c r="B327" s="58"/>
      <c r="C327" s="57"/>
      <c r="D327" s="57"/>
      <c r="E327" s="57"/>
      <c r="F327" s="57"/>
      <c r="G327" s="57"/>
      <c r="H327" s="57"/>
      <c r="I327" s="57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</row>
    <row r="328" spans="1:21" s="56" customFormat="1" ht="9.75">
      <c r="A328" s="57"/>
      <c r="B328" s="58"/>
      <c r="C328" s="57"/>
      <c r="D328" s="57"/>
      <c r="E328" s="57"/>
      <c r="F328" s="57"/>
      <c r="G328" s="57"/>
      <c r="H328" s="57"/>
      <c r="I328" s="57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</row>
    <row r="329" spans="1:21" s="56" customFormat="1" ht="9.75">
      <c r="A329" s="57"/>
      <c r="B329" s="58"/>
      <c r="C329" s="57"/>
      <c r="D329" s="57"/>
      <c r="E329" s="57"/>
      <c r="F329" s="57"/>
      <c r="G329" s="57"/>
      <c r="H329" s="57"/>
      <c r="I329" s="57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</row>
    <row r="330" spans="1:21" s="56" customFormat="1" ht="9.75">
      <c r="A330" s="57"/>
      <c r="B330" s="58"/>
      <c r="C330" s="57"/>
      <c r="D330" s="57"/>
      <c r="E330" s="57"/>
      <c r="F330" s="57"/>
      <c r="G330" s="57"/>
      <c r="H330" s="57"/>
      <c r="I330" s="57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</row>
    <row r="331" spans="1:21" s="56" customFormat="1" ht="9.75">
      <c r="A331" s="57"/>
      <c r="B331" s="58"/>
      <c r="C331" s="57"/>
      <c r="D331" s="57"/>
      <c r="E331" s="57"/>
      <c r="F331" s="57"/>
      <c r="G331" s="57"/>
      <c r="H331" s="57"/>
      <c r="I331" s="57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</row>
    <row r="332" spans="1:21" s="56" customFormat="1" ht="9.75">
      <c r="A332" s="57"/>
      <c r="B332" s="58"/>
      <c r="C332" s="57"/>
      <c r="D332" s="57"/>
      <c r="E332" s="57"/>
      <c r="F332" s="57"/>
      <c r="G332" s="57"/>
      <c r="H332" s="57"/>
      <c r="I332" s="57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</row>
    <row r="333" spans="1:21" s="56" customFormat="1" ht="9.75">
      <c r="A333" s="57"/>
      <c r="B333" s="58"/>
      <c r="C333" s="57"/>
      <c r="D333" s="57"/>
      <c r="E333" s="57"/>
      <c r="F333" s="57"/>
      <c r="G333" s="57"/>
      <c r="H333" s="57"/>
      <c r="I333" s="57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</row>
    <row r="334" spans="1:21" s="56" customFormat="1" ht="9.75">
      <c r="A334" s="57"/>
      <c r="B334" s="58"/>
      <c r="C334" s="57"/>
      <c r="D334" s="57"/>
      <c r="E334" s="57"/>
      <c r="F334" s="57"/>
      <c r="G334" s="57"/>
      <c r="H334" s="57"/>
      <c r="I334" s="57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</row>
    <row r="335" spans="1:21" s="56" customFormat="1" ht="9.75">
      <c r="A335" s="57"/>
      <c r="B335" s="58"/>
      <c r="C335" s="57"/>
      <c r="D335" s="57"/>
      <c r="E335" s="57"/>
      <c r="F335" s="57"/>
      <c r="G335" s="57"/>
      <c r="H335" s="57"/>
      <c r="I335" s="57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</row>
    <row r="336" spans="1:21" s="56" customFormat="1" ht="9.75">
      <c r="A336" s="57"/>
      <c r="B336" s="58"/>
      <c r="C336" s="57"/>
      <c r="D336" s="57"/>
      <c r="E336" s="57"/>
      <c r="F336" s="57"/>
      <c r="G336" s="57"/>
      <c r="H336" s="57"/>
      <c r="I336" s="57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</row>
    <row r="337" spans="1:21" s="56" customFormat="1" ht="9.75">
      <c r="A337" s="57"/>
      <c r="B337" s="58"/>
      <c r="C337" s="57"/>
      <c r="D337" s="57"/>
      <c r="E337" s="57"/>
      <c r="F337" s="57"/>
      <c r="G337" s="57"/>
      <c r="H337" s="57"/>
      <c r="I337" s="57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</row>
    <row r="338" spans="1:21" s="56" customFormat="1" ht="9.75">
      <c r="A338" s="57"/>
      <c r="B338" s="58"/>
      <c r="C338" s="57"/>
      <c r="D338" s="57"/>
      <c r="E338" s="57"/>
      <c r="F338" s="57"/>
      <c r="G338" s="57"/>
      <c r="H338" s="57"/>
      <c r="I338" s="57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</row>
    <row r="339" spans="1:21" s="56" customFormat="1" ht="9.75">
      <c r="A339" s="57"/>
      <c r="B339" s="58"/>
      <c r="C339" s="57"/>
      <c r="D339" s="57"/>
      <c r="E339" s="57"/>
      <c r="F339" s="57"/>
      <c r="G339" s="57"/>
      <c r="H339" s="57"/>
      <c r="I339" s="57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</row>
    <row r="340" spans="1:21" s="56" customFormat="1" ht="9.75">
      <c r="A340" s="57"/>
      <c r="B340" s="58"/>
      <c r="C340" s="57"/>
      <c r="D340" s="57"/>
      <c r="E340" s="57"/>
      <c r="F340" s="57"/>
      <c r="G340" s="57"/>
      <c r="H340" s="57"/>
      <c r="I340" s="57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</row>
    <row r="341" spans="1:21" s="56" customFormat="1" ht="9.75">
      <c r="A341" s="57"/>
      <c r="B341" s="58"/>
      <c r="C341" s="57"/>
      <c r="D341" s="57"/>
      <c r="E341" s="57"/>
      <c r="F341" s="57"/>
      <c r="G341" s="57"/>
      <c r="H341" s="57"/>
      <c r="I341" s="57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</row>
    <row r="342" spans="1:21" s="56" customFormat="1" ht="9.75">
      <c r="A342" s="57"/>
      <c r="B342" s="58"/>
      <c r="C342" s="57"/>
      <c r="D342" s="57"/>
      <c r="E342" s="57"/>
      <c r="F342" s="57"/>
      <c r="G342" s="57"/>
      <c r="H342" s="57"/>
      <c r="I342" s="57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</row>
    <row r="343" spans="1:21" s="56" customFormat="1" ht="9.75">
      <c r="A343" s="57"/>
      <c r="B343" s="58"/>
      <c r="C343" s="57"/>
      <c r="D343" s="57"/>
      <c r="E343" s="57"/>
      <c r="F343" s="57"/>
      <c r="G343" s="57"/>
      <c r="H343" s="57"/>
      <c r="I343" s="57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</row>
    <row r="344" spans="1:21" s="56" customFormat="1" ht="9.75">
      <c r="A344" s="57"/>
      <c r="B344" s="58"/>
      <c r="C344" s="57"/>
      <c r="D344" s="57"/>
      <c r="E344" s="57"/>
      <c r="F344" s="57"/>
      <c r="G344" s="57"/>
      <c r="H344" s="57"/>
      <c r="I344" s="57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</row>
    <row r="345" spans="1:21" s="56" customFormat="1" ht="9.75">
      <c r="A345" s="57"/>
      <c r="B345" s="58"/>
      <c r="C345" s="57"/>
      <c r="D345" s="57"/>
      <c r="E345" s="57"/>
      <c r="F345" s="57"/>
      <c r="G345" s="57"/>
      <c r="H345" s="57"/>
      <c r="I345" s="57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</row>
    <row r="346" spans="1:21" s="56" customFormat="1" ht="9.75">
      <c r="A346" s="57"/>
      <c r="B346" s="58"/>
      <c r="C346" s="57"/>
      <c r="D346" s="57"/>
      <c r="E346" s="57"/>
      <c r="F346" s="57"/>
      <c r="G346" s="57"/>
      <c r="H346" s="57"/>
      <c r="I346" s="57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</row>
    <row r="347" spans="1:21" s="56" customFormat="1" ht="9.75">
      <c r="A347" s="57"/>
      <c r="B347" s="58"/>
      <c r="C347" s="57"/>
      <c r="D347" s="57"/>
      <c r="E347" s="57"/>
      <c r="F347" s="57"/>
      <c r="G347" s="57"/>
      <c r="H347" s="57"/>
      <c r="I347" s="57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</row>
    <row r="348" spans="1:21" s="56" customFormat="1" ht="9.75">
      <c r="A348" s="57"/>
      <c r="B348" s="58"/>
      <c r="C348" s="57"/>
      <c r="D348" s="57"/>
      <c r="E348" s="57"/>
      <c r="F348" s="57"/>
      <c r="G348" s="57"/>
      <c r="H348" s="57"/>
      <c r="I348" s="57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</row>
    <row r="349" spans="1:21" s="56" customFormat="1" ht="9.75">
      <c r="A349" s="57"/>
      <c r="B349" s="58"/>
      <c r="C349" s="57"/>
      <c r="D349" s="57"/>
      <c r="E349" s="57"/>
      <c r="F349" s="57"/>
      <c r="G349" s="57"/>
      <c r="H349" s="57"/>
      <c r="I349" s="57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</row>
    <row r="350" spans="1:21" s="56" customFormat="1" ht="9.75">
      <c r="A350" s="57"/>
      <c r="B350" s="58"/>
      <c r="C350" s="57"/>
      <c r="D350" s="57"/>
      <c r="E350" s="57"/>
      <c r="F350" s="57"/>
      <c r="G350" s="57"/>
      <c r="H350" s="57"/>
      <c r="I350" s="57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</row>
    <row r="351" spans="1:21" s="56" customFormat="1" ht="9.75">
      <c r="A351" s="57"/>
      <c r="B351" s="58"/>
      <c r="C351" s="57"/>
      <c r="D351" s="57"/>
      <c r="E351" s="57"/>
      <c r="F351" s="57"/>
      <c r="G351" s="57"/>
      <c r="H351" s="57"/>
      <c r="I351" s="57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</row>
    <row r="352" spans="1:21" s="56" customFormat="1" ht="9.75">
      <c r="A352" s="57"/>
      <c r="B352" s="58"/>
      <c r="C352" s="57"/>
      <c r="D352" s="57"/>
      <c r="E352" s="57"/>
      <c r="F352" s="57"/>
      <c r="G352" s="57"/>
      <c r="H352" s="57"/>
      <c r="I352" s="57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</row>
    <row r="353" spans="1:21" s="56" customFormat="1" ht="9.75">
      <c r="A353" s="57"/>
      <c r="B353" s="58"/>
      <c r="C353" s="57"/>
      <c r="D353" s="57"/>
      <c r="E353" s="57"/>
      <c r="F353" s="57"/>
      <c r="G353" s="57"/>
      <c r="H353" s="57"/>
      <c r="I353" s="57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</row>
    <row r="354" spans="1:21" s="56" customFormat="1" ht="9.75">
      <c r="A354" s="57"/>
      <c r="B354" s="58"/>
      <c r="C354" s="57"/>
      <c r="D354" s="57"/>
      <c r="E354" s="57"/>
      <c r="F354" s="57"/>
      <c r="G354" s="57"/>
      <c r="H354" s="57"/>
      <c r="I354" s="57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</row>
    <row r="355" spans="1:21" s="56" customFormat="1" ht="9.75">
      <c r="A355" s="57"/>
      <c r="B355" s="58"/>
      <c r="C355" s="57"/>
      <c r="D355" s="57"/>
      <c r="E355" s="57"/>
      <c r="F355" s="57"/>
      <c r="G355" s="57"/>
      <c r="H355" s="57"/>
      <c r="I355" s="57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</row>
    <row r="356" spans="1:21" s="56" customFormat="1" ht="9.75">
      <c r="A356" s="57"/>
      <c r="B356" s="58"/>
      <c r="C356" s="57"/>
      <c r="D356" s="57"/>
      <c r="E356" s="57"/>
      <c r="F356" s="57"/>
      <c r="G356" s="57"/>
      <c r="H356" s="57"/>
      <c r="I356" s="57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</row>
    <row r="357" spans="1:21" s="56" customFormat="1" ht="9.75">
      <c r="A357" s="57"/>
      <c r="B357" s="58"/>
      <c r="C357" s="57"/>
      <c r="D357" s="57"/>
      <c r="E357" s="57"/>
      <c r="F357" s="57"/>
      <c r="G357" s="57"/>
      <c r="H357" s="57"/>
      <c r="I357" s="57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</row>
    <row r="358" spans="1:21" s="56" customFormat="1" ht="9.75">
      <c r="A358" s="57"/>
      <c r="B358" s="58"/>
      <c r="C358" s="57"/>
      <c r="D358" s="57"/>
      <c r="E358" s="57"/>
      <c r="F358" s="57"/>
      <c r="G358" s="57"/>
      <c r="H358" s="57"/>
      <c r="I358" s="57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</row>
    <row r="359" spans="1:21" s="56" customFormat="1" ht="9.75">
      <c r="A359" s="57"/>
      <c r="B359" s="58"/>
      <c r="C359" s="57"/>
      <c r="D359" s="57"/>
      <c r="E359" s="57"/>
      <c r="F359" s="57"/>
      <c r="G359" s="57"/>
      <c r="H359" s="57"/>
      <c r="I359" s="57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</row>
    <row r="360" spans="1:21" s="56" customFormat="1" ht="9.75">
      <c r="A360" s="57"/>
      <c r="B360" s="58"/>
      <c r="C360" s="57"/>
      <c r="D360" s="57"/>
      <c r="E360" s="57"/>
      <c r="F360" s="57"/>
      <c r="G360" s="57"/>
      <c r="H360" s="57"/>
      <c r="I360" s="57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</row>
    <row r="361" spans="1:21" s="56" customFormat="1" ht="9.75">
      <c r="A361" s="57"/>
      <c r="B361" s="58"/>
      <c r="C361" s="57"/>
      <c r="D361" s="57"/>
      <c r="E361" s="57"/>
      <c r="F361" s="57"/>
      <c r="G361" s="57"/>
      <c r="H361" s="57"/>
      <c r="I361" s="57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</row>
    <row r="362" spans="1:21" s="56" customFormat="1" ht="9.75">
      <c r="A362" s="57"/>
      <c r="B362" s="58"/>
      <c r="C362" s="57"/>
      <c r="D362" s="57"/>
      <c r="E362" s="57"/>
      <c r="F362" s="57"/>
      <c r="G362" s="57"/>
      <c r="H362" s="57"/>
      <c r="I362" s="57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</row>
    <row r="363" spans="1:21" s="56" customFormat="1" ht="9.75">
      <c r="A363" s="57"/>
      <c r="B363" s="58"/>
      <c r="C363" s="57"/>
      <c r="D363" s="57"/>
      <c r="E363" s="57"/>
      <c r="F363" s="57"/>
      <c r="G363" s="57"/>
      <c r="H363" s="57"/>
      <c r="I363" s="57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</row>
  </sheetData>
  <sheetProtection/>
  <mergeCells count="25">
    <mergeCell ref="J7:J8"/>
    <mergeCell ref="P7:P8"/>
    <mergeCell ref="Q7:R7"/>
    <mergeCell ref="E7:F7"/>
    <mergeCell ref="G7:G8"/>
    <mergeCell ref="M7:M8"/>
    <mergeCell ref="N7:O7"/>
    <mergeCell ref="T1:V1"/>
    <mergeCell ref="T2:V2"/>
    <mergeCell ref="T3:V3"/>
    <mergeCell ref="A4:U4"/>
    <mergeCell ref="B6:B8"/>
    <mergeCell ref="A6:A8"/>
    <mergeCell ref="J6:L6"/>
    <mergeCell ref="P6:R6"/>
    <mergeCell ref="H7:I7"/>
    <mergeCell ref="C6:C8"/>
    <mergeCell ref="D7:D8"/>
    <mergeCell ref="D6:F6"/>
    <mergeCell ref="G6:I6"/>
    <mergeCell ref="K7:L7"/>
    <mergeCell ref="S6:U6"/>
    <mergeCell ref="T7:U7"/>
    <mergeCell ref="S7:S8"/>
    <mergeCell ref="M6:O6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60" zoomScaleNormal="120" zoomScalePageLayoutView="0" workbookViewId="0" topLeftCell="A1">
      <selection activeCell="G15" sqref="G15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5" width="15.421875" style="120" customWidth="1"/>
    <col min="6" max="8" width="12.7109375" style="120" customWidth="1"/>
    <col min="9" max="9" width="12.7109375" style="119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</cols>
  <sheetData>
    <row r="1" spans="19:21" ht="12.75" customHeight="1">
      <c r="S1" s="241"/>
      <c r="T1" s="241"/>
      <c r="U1" s="241"/>
    </row>
    <row r="2" spans="19:21" ht="12.75" customHeight="1">
      <c r="S2" s="241"/>
      <c r="T2" s="241"/>
      <c r="U2" s="241"/>
    </row>
    <row r="3" spans="19:21" ht="12.75" customHeight="1">
      <c r="S3" s="241"/>
      <c r="T3" s="241"/>
      <c r="U3" s="241"/>
    </row>
    <row r="4" spans="11:21" ht="30" customHeight="1">
      <c r="K4" s="4"/>
      <c r="L4" s="4"/>
      <c r="M4" s="4"/>
      <c r="N4" s="4"/>
      <c r="Q4" s="4"/>
      <c r="T4" s="27"/>
      <c r="U4" s="26"/>
    </row>
    <row r="5" spans="1:20" ht="21.75" customHeight="1">
      <c r="A5" s="268" t="s">
        <v>406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</row>
    <row r="6" ht="20.25" customHeight="1" thickBot="1"/>
    <row r="7" spans="1:20" ht="30.75" customHeight="1">
      <c r="A7" s="242"/>
      <c r="B7" s="269"/>
      <c r="C7" s="244" t="s">
        <v>475</v>
      </c>
      <c r="D7" s="244"/>
      <c r="E7" s="244"/>
      <c r="F7" s="244" t="s">
        <v>476</v>
      </c>
      <c r="G7" s="244"/>
      <c r="H7" s="244"/>
      <c r="I7" s="267" t="s">
        <v>289</v>
      </c>
      <c r="J7" s="267"/>
      <c r="K7" s="267"/>
      <c r="L7" s="238" t="s">
        <v>477</v>
      </c>
      <c r="M7" s="238"/>
      <c r="N7" s="238"/>
      <c r="O7" s="267" t="s">
        <v>468</v>
      </c>
      <c r="P7" s="267"/>
      <c r="Q7" s="267"/>
      <c r="R7" s="267" t="s">
        <v>478</v>
      </c>
      <c r="S7" s="267"/>
      <c r="T7" s="267"/>
    </row>
    <row r="8" spans="1:20" ht="19.5" customHeight="1">
      <c r="A8" s="243"/>
      <c r="B8" s="270"/>
      <c r="C8" s="271" t="s">
        <v>166</v>
      </c>
      <c r="D8" s="271" t="s">
        <v>167</v>
      </c>
      <c r="E8" s="271"/>
      <c r="F8" s="271" t="s">
        <v>166</v>
      </c>
      <c r="G8" s="271" t="s">
        <v>167</v>
      </c>
      <c r="H8" s="271"/>
      <c r="I8" s="271" t="s">
        <v>166</v>
      </c>
      <c r="J8" s="266" t="s">
        <v>167</v>
      </c>
      <c r="K8" s="266"/>
      <c r="L8" s="266" t="s">
        <v>166</v>
      </c>
      <c r="M8" s="266" t="s">
        <v>167</v>
      </c>
      <c r="N8" s="266"/>
      <c r="O8" s="266" t="s">
        <v>166</v>
      </c>
      <c r="P8" s="266" t="s">
        <v>167</v>
      </c>
      <c r="Q8" s="266"/>
      <c r="R8" s="266" t="s">
        <v>166</v>
      </c>
      <c r="S8" s="266" t="s">
        <v>167</v>
      </c>
      <c r="T8" s="266"/>
    </row>
    <row r="9" spans="1:20" ht="49.5" customHeight="1">
      <c r="A9" s="243"/>
      <c r="B9" s="270"/>
      <c r="C9" s="271"/>
      <c r="D9" s="123" t="s">
        <v>168</v>
      </c>
      <c r="E9" s="123" t="s">
        <v>169</v>
      </c>
      <c r="F9" s="271"/>
      <c r="G9" s="123" t="s">
        <v>168</v>
      </c>
      <c r="H9" s="123" t="s">
        <v>169</v>
      </c>
      <c r="I9" s="271"/>
      <c r="J9" s="9" t="s">
        <v>168</v>
      </c>
      <c r="K9" s="9" t="s">
        <v>169</v>
      </c>
      <c r="L9" s="266"/>
      <c r="M9" s="9" t="s">
        <v>168</v>
      </c>
      <c r="N9" s="9" t="s">
        <v>169</v>
      </c>
      <c r="O9" s="266"/>
      <c r="P9" s="9" t="s">
        <v>168</v>
      </c>
      <c r="Q9" s="9" t="s">
        <v>169</v>
      </c>
      <c r="R9" s="266"/>
      <c r="S9" s="9" t="s">
        <v>168</v>
      </c>
      <c r="T9" s="9" t="s">
        <v>169</v>
      </c>
    </row>
    <row r="10" spans="1:20" s="5" customFormat="1" ht="21.75" customHeight="1">
      <c r="A10" s="6">
        <v>1</v>
      </c>
      <c r="B10" s="7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4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</row>
    <row r="11" spans="1:20" ht="18.75" customHeight="1">
      <c r="A11" s="10" t="s">
        <v>163</v>
      </c>
      <c r="B11" s="8" t="s">
        <v>172</v>
      </c>
      <c r="C11" s="122"/>
      <c r="D11" s="122"/>
      <c r="E11" s="122"/>
      <c r="F11" s="122"/>
      <c r="G11" s="122"/>
      <c r="H11" s="122"/>
      <c r="I11" s="12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62" customFormat="1" ht="48.75" customHeight="1" thickBot="1">
      <c r="A12" s="89" t="s">
        <v>52</v>
      </c>
      <c r="B12" s="90" t="s">
        <v>53</v>
      </c>
      <c r="C12" s="53">
        <f>D12+E12</f>
        <v>-200663.1</v>
      </c>
      <c r="D12" s="53">
        <v>-23543</v>
      </c>
      <c r="E12" s="53">
        <v>-177120.1</v>
      </c>
      <c r="F12" s="53">
        <f>G12+H12</f>
        <v>-162702.89999999994</v>
      </c>
      <c r="G12" s="53">
        <f>2!H10-8!K10-1+5000</f>
        <v>-31969.949999999953</v>
      </c>
      <c r="H12" s="53">
        <f>2!I10-8!L10-5000</f>
        <v>-130732.94999999998</v>
      </c>
      <c r="I12" s="39">
        <f>J12+K12</f>
        <v>-17978.562194334343</v>
      </c>
      <c r="J12" s="39">
        <f>2!K10-8!N10</f>
        <v>-17978.562194334343</v>
      </c>
      <c r="K12" s="39">
        <f>2!L10-8!O10</f>
        <v>0</v>
      </c>
      <c r="L12" s="39">
        <f>M12+N12</f>
        <v>144724.3378056656</v>
      </c>
      <c r="M12" s="39">
        <f>J12-G12</f>
        <v>13991.38780566561</v>
      </c>
      <c r="N12" s="39">
        <f>K12-H12</f>
        <v>130732.94999999998</v>
      </c>
      <c r="O12" s="39">
        <f>P12+Q12</f>
        <v>-17677.549243203597</v>
      </c>
      <c r="P12" s="39">
        <f>2!Q10-8!T10</f>
        <v>-17677.549243203597</v>
      </c>
      <c r="Q12" s="39">
        <f>2!R10-8!U10</f>
        <v>0</v>
      </c>
      <c r="R12" s="39">
        <f>S12+T12</f>
        <v>-1904.8192246418912</v>
      </c>
      <c r="S12" s="39">
        <f>2!T10-8!W10</f>
        <v>-1904.8192246418912</v>
      </c>
      <c r="T12" s="39">
        <f>2!U10-8!X10</f>
        <v>0</v>
      </c>
    </row>
    <row r="13" spans="2:20" ht="12.75" customHeight="1">
      <c r="B13" s="2"/>
      <c r="C13" s="121"/>
      <c r="D13" s="121"/>
      <c r="E13" s="121"/>
      <c r="F13" s="121"/>
      <c r="G13" s="121"/>
      <c r="H13" s="121"/>
      <c r="I13" s="12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4:20" ht="12.75" customHeight="1">
      <c r="D14" s="229"/>
      <c r="E14" s="231"/>
      <c r="G14" s="230"/>
      <c r="I14" s="12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12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12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12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12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12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1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12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1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</sheetData>
  <sheetProtection/>
  <mergeCells count="24">
    <mergeCell ref="S1:U1"/>
    <mergeCell ref="S2:U2"/>
    <mergeCell ref="S3:U3"/>
    <mergeCell ref="A7:A9"/>
    <mergeCell ref="D8:E8"/>
    <mergeCell ref="F8:F9"/>
    <mergeCell ref="G8:H8"/>
    <mergeCell ref="C7:E7"/>
    <mergeCell ref="F7:H7"/>
    <mergeCell ref="L7:N7"/>
    <mergeCell ref="A5:T5"/>
    <mergeCell ref="I7:K7"/>
    <mergeCell ref="R8:R9"/>
    <mergeCell ref="S8:T8"/>
    <mergeCell ref="B7:B9"/>
    <mergeCell ref="R7:T7"/>
    <mergeCell ref="I8:I9"/>
    <mergeCell ref="C8:C9"/>
    <mergeCell ref="O8:O9"/>
    <mergeCell ref="P8:Q8"/>
    <mergeCell ref="J8:K8"/>
    <mergeCell ref="O7:Q7"/>
    <mergeCell ref="L8:L9"/>
    <mergeCell ref="M8:N8"/>
  </mergeCells>
  <printOptions/>
  <pageMargins left="0.7" right="0.7" top="0.75" bottom="0.75" header="0.3" footer="0.3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60" zoomScaleNormal="120" zoomScalePageLayoutView="0" workbookViewId="0" topLeftCell="A34">
      <selection activeCell="F47" sqref="F47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6.28125" style="2" customWidth="1"/>
    <col min="5" max="5" width="15.7109375" style="2" customWidth="1"/>
    <col min="6" max="6" width="17.00390625" style="2" customWidth="1"/>
    <col min="7" max="9" width="12.7109375" style="2" customWidth="1"/>
    <col min="10" max="10" width="13.140625" style="1" customWidth="1"/>
    <col min="11" max="11" width="13.28125" style="1" customWidth="1"/>
    <col min="12" max="13" width="14.00390625" style="1" customWidth="1"/>
    <col min="14" max="14" width="12.140625" style="1" customWidth="1"/>
    <col min="15" max="15" width="13.8515625" style="1" customWidth="1"/>
    <col min="16" max="16" width="12.28125" style="1" customWidth="1"/>
    <col min="17" max="18" width="14.28125" style="1" customWidth="1"/>
    <col min="19" max="19" width="13.140625" style="1" customWidth="1"/>
    <col min="20" max="21" width="14.421875" style="1" customWidth="1"/>
  </cols>
  <sheetData>
    <row r="1" spans="19:21" ht="10.5">
      <c r="S1" s="264"/>
      <c r="T1" s="264"/>
      <c r="U1" s="264"/>
    </row>
    <row r="2" spans="12:22" ht="9.75" customHeight="1">
      <c r="L2" s="4"/>
      <c r="M2" s="4"/>
      <c r="N2" s="4"/>
      <c r="O2" s="4"/>
      <c r="R2" s="4"/>
      <c r="S2" s="264"/>
      <c r="T2" s="264"/>
      <c r="U2" s="264"/>
      <c r="V2" s="28"/>
    </row>
    <row r="3" spans="12:22" ht="10.5" customHeight="1">
      <c r="L3" s="4"/>
      <c r="M3" s="4"/>
      <c r="N3" s="4"/>
      <c r="O3" s="4"/>
      <c r="R3" s="4"/>
      <c r="S3" s="264"/>
      <c r="T3" s="264"/>
      <c r="U3" s="264"/>
      <c r="V3" s="28"/>
    </row>
    <row r="4" spans="1:21" ht="30" customHeight="1">
      <c r="A4" s="275" t="s">
        <v>158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1:20" ht="22.5" customHeight="1" thickBot="1">
      <c r="A5" s="19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1" ht="23.25" customHeight="1">
      <c r="A6" s="273" t="s">
        <v>163</v>
      </c>
      <c r="B6" s="240" t="s">
        <v>320</v>
      </c>
      <c r="C6" s="239" t="s">
        <v>321</v>
      </c>
      <c r="D6" s="267" t="s">
        <v>475</v>
      </c>
      <c r="E6" s="267"/>
      <c r="F6" s="267"/>
      <c r="G6" s="267" t="s">
        <v>476</v>
      </c>
      <c r="H6" s="267"/>
      <c r="I6" s="267"/>
      <c r="J6" s="267" t="s">
        <v>289</v>
      </c>
      <c r="K6" s="267"/>
      <c r="L6" s="267"/>
      <c r="M6" s="238" t="s">
        <v>477</v>
      </c>
      <c r="N6" s="238"/>
      <c r="O6" s="238"/>
      <c r="P6" s="267" t="s">
        <v>468</v>
      </c>
      <c r="Q6" s="267"/>
      <c r="R6" s="267"/>
      <c r="S6" s="267" t="s">
        <v>478</v>
      </c>
      <c r="T6" s="267"/>
      <c r="U6" s="267"/>
    </row>
    <row r="7" spans="1:21" ht="24" customHeight="1">
      <c r="A7" s="274"/>
      <c r="B7" s="272"/>
      <c r="C7" s="266"/>
      <c r="D7" s="266" t="s">
        <v>166</v>
      </c>
      <c r="E7" s="266" t="s">
        <v>167</v>
      </c>
      <c r="F7" s="266"/>
      <c r="G7" s="266" t="s">
        <v>166</v>
      </c>
      <c r="H7" s="266" t="s">
        <v>167</v>
      </c>
      <c r="I7" s="266"/>
      <c r="J7" s="266" t="s">
        <v>166</v>
      </c>
      <c r="K7" s="266" t="s">
        <v>167</v>
      </c>
      <c r="L7" s="266"/>
      <c r="M7" s="266" t="s">
        <v>166</v>
      </c>
      <c r="N7" s="266" t="s">
        <v>167</v>
      </c>
      <c r="O7" s="266"/>
      <c r="P7" s="266" t="s">
        <v>166</v>
      </c>
      <c r="Q7" s="266" t="s">
        <v>167</v>
      </c>
      <c r="R7" s="266"/>
      <c r="S7" s="266" t="s">
        <v>166</v>
      </c>
      <c r="T7" s="266" t="s">
        <v>167</v>
      </c>
      <c r="U7" s="266"/>
    </row>
    <row r="8" spans="1:21" ht="35.25" customHeight="1">
      <c r="A8" s="274"/>
      <c r="B8" s="272"/>
      <c r="C8" s="266"/>
      <c r="D8" s="266"/>
      <c r="E8" s="9" t="s">
        <v>168</v>
      </c>
      <c r="F8" s="9" t="s">
        <v>169</v>
      </c>
      <c r="G8" s="266"/>
      <c r="H8" s="9" t="s">
        <v>168</v>
      </c>
      <c r="I8" s="9" t="s">
        <v>169</v>
      </c>
      <c r="J8" s="266"/>
      <c r="K8" s="9" t="s">
        <v>168</v>
      </c>
      <c r="L8" s="9" t="s">
        <v>169</v>
      </c>
      <c r="M8" s="266"/>
      <c r="N8" s="9" t="s">
        <v>168</v>
      </c>
      <c r="O8" s="9" t="s">
        <v>169</v>
      </c>
      <c r="P8" s="266"/>
      <c r="Q8" s="9" t="s">
        <v>168</v>
      </c>
      <c r="R8" s="9" t="s">
        <v>169</v>
      </c>
      <c r="S8" s="266"/>
      <c r="T8" s="9" t="s">
        <v>168</v>
      </c>
      <c r="U8" s="9" t="s">
        <v>169</v>
      </c>
    </row>
    <row r="9" spans="1:21" ht="20.25" customHeight="1">
      <c r="A9" s="1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</row>
    <row r="10" spans="1:21" s="35" customFormat="1" ht="21.75" customHeight="1">
      <c r="A10" s="32" t="s">
        <v>54</v>
      </c>
      <c r="B10" s="22" t="s">
        <v>55</v>
      </c>
      <c r="C10" s="33" t="s">
        <v>172</v>
      </c>
      <c r="D10" s="34">
        <f aca="true" t="shared" si="0" ref="D10:O10">D23</f>
        <v>200663.1</v>
      </c>
      <c r="E10" s="34">
        <f t="shared" si="0"/>
        <v>23543</v>
      </c>
      <c r="F10" s="34">
        <f t="shared" si="0"/>
        <v>177120.1</v>
      </c>
      <c r="G10" s="34">
        <f t="shared" si="0"/>
        <v>162702.89999999994</v>
      </c>
      <c r="H10" s="34">
        <f t="shared" si="0"/>
        <v>31969.949999999953</v>
      </c>
      <c r="I10" s="34">
        <f t="shared" si="0"/>
        <v>130732.94999999998</v>
      </c>
      <c r="J10" s="34">
        <f t="shared" si="0"/>
        <v>17978.562194334343</v>
      </c>
      <c r="K10" s="34">
        <f t="shared" si="0"/>
        <v>17978.562194334343</v>
      </c>
      <c r="L10" s="34">
        <f t="shared" si="0"/>
        <v>0</v>
      </c>
      <c r="M10" s="34">
        <f t="shared" si="0"/>
        <v>-144724.3378056656</v>
      </c>
      <c r="N10" s="34">
        <f>-1*6!M12</f>
        <v>-13991.38780566561</v>
      </c>
      <c r="O10" s="34">
        <f t="shared" si="0"/>
        <v>-130732.94999999998</v>
      </c>
      <c r="P10" s="34">
        <f aca="true" t="shared" si="1" ref="P10:U10">P23</f>
        <v>17677.549243203597</v>
      </c>
      <c r="Q10" s="34">
        <f t="shared" si="1"/>
        <v>17677.549243203597</v>
      </c>
      <c r="R10" s="34">
        <f t="shared" si="1"/>
        <v>0</v>
      </c>
      <c r="S10" s="34">
        <f t="shared" si="1"/>
        <v>1904.8192246418912</v>
      </c>
      <c r="T10" s="34">
        <f t="shared" si="1"/>
        <v>1904.8192246418912</v>
      </c>
      <c r="U10" s="34">
        <f t="shared" si="1"/>
        <v>0</v>
      </c>
    </row>
    <row r="11" spans="1:21" ht="12.75" customHeight="1">
      <c r="A11" s="13"/>
      <c r="B11" s="14" t="s">
        <v>167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5" customFormat="1" ht="21.75" customHeight="1">
      <c r="A12" s="6" t="s">
        <v>56</v>
      </c>
      <c r="B12" s="22" t="s">
        <v>57</v>
      </c>
      <c r="C12" s="7" t="s">
        <v>172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 customHeight="1">
      <c r="A13" s="13"/>
      <c r="B13" s="14" t="s">
        <v>167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31" customFormat="1" ht="21.75" customHeight="1">
      <c r="A14" s="11" t="s">
        <v>58</v>
      </c>
      <c r="B14" s="22" t="s">
        <v>59</v>
      </c>
      <c r="C14" s="12" t="s">
        <v>172</v>
      </c>
      <c r="D14" s="30">
        <f>F14</f>
        <v>0</v>
      </c>
      <c r="E14" s="30" t="str">
        <f>E20</f>
        <v>X</v>
      </c>
      <c r="F14" s="30">
        <f>F20</f>
        <v>0</v>
      </c>
      <c r="G14" s="30">
        <f>I14</f>
        <v>0</v>
      </c>
      <c r="H14" s="30" t="str">
        <f>H20</f>
        <v>X</v>
      </c>
      <c r="I14" s="30">
        <f>I20</f>
        <v>0</v>
      </c>
      <c r="J14" s="30">
        <f>L14</f>
        <v>0</v>
      </c>
      <c r="K14" s="30" t="str">
        <f>K20</f>
        <v>X</v>
      </c>
      <c r="L14" s="30">
        <f>L20</f>
        <v>0</v>
      </c>
      <c r="M14" s="30">
        <f>O14</f>
        <v>0</v>
      </c>
      <c r="N14" s="30" t="str">
        <f>N20</f>
        <v>X</v>
      </c>
      <c r="O14" s="30">
        <f>O20</f>
        <v>0</v>
      </c>
      <c r="P14" s="30">
        <f>R14</f>
        <v>0</v>
      </c>
      <c r="Q14" s="30" t="str">
        <f>Q20</f>
        <v>X</v>
      </c>
      <c r="R14" s="30">
        <f>R20</f>
        <v>0</v>
      </c>
      <c r="S14" s="30">
        <f>U14</f>
        <v>0</v>
      </c>
      <c r="T14" s="30" t="str">
        <f>T20</f>
        <v>X</v>
      </c>
      <c r="U14" s="30">
        <f>U20</f>
        <v>0</v>
      </c>
    </row>
    <row r="15" spans="1:21" ht="12.75" customHeight="1">
      <c r="A15" s="13"/>
      <c r="B15" s="14" t="s">
        <v>167</v>
      </c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30" customHeight="1">
      <c r="A16" s="13" t="s">
        <v>60</v>
      </c>
      <c r="B16" s="14" t="s">
        <v>61</v>
      </c>
      <c r="C16" s="15" t="s">
        <v>172</v>
      </c>
      <c r="D16" s="15"/>
      <c r="E16" s="15"/>
      <c r="F16" s="15"/>
      <c r="G16" s="15"/>
      <c r="H16" s="15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2.75" customHeight="1">
      <c r="A17" s="13"/>
      <c r="B17" s="14" t="s">
        <v>167</v>
      </c>
      <c r="C17" s="15"/>
      <c r="D17" s="15"/>
      <c r="E17" s="15"/>
      <c r="F17" s="15"/>
      <c r="G17" s="15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6.5" customHeight="1">
      <c r="A18" s="13" t="s">
        <v>49</v>
      </c>
      <c r="B18" s="14" t="s">
        <v>62</v>
      </c>
      <c r="C18" s="15" t="s">
        <v>172</v>
      </c>
      <c r="D18" s="15"/>
      <c r="E18" s="15"/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7.25" customHeight="1">
      <c r="A19" s="13"/>
      <c r="B19" s="14" t="s">
        <v>167</v>
      </c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8" customHeight="1">
      <c r="A20" s="13" t="s">
        <v>63</v>
      </c>
      <c r="B20" s="14" t="s">
        <v>64</v>
      </c>
      <c r="C20" s="15" t="s">
        <v>65</v>
      </c>
      <c r="D20" s="29">
        <f>F20</f>
        <v>0</v>
      </c>
      <c r="E20" s="29" t="str">
        <f>'[1]Лист 6'!$K$26</f>
        <v>X</v>
      </c>
      <c r="F20" s="29">
        <f>'[1]Лист 6'!$L$26</f>
        <v>0</v>
      </c>
      <c r="G20" s="29">
        <f>I20</f>
        <v>0</v>
      </c>
      <c r="H20" s="29" t="str">
        <f>'[1]Лист 6'!$K$26</f>
        <v>X</v>
      </c>
      <c r="I20" s="29">
        <f>'[1]Лист 6'!$L$26</f>
        <v>0</v>
      </c>
      <c r="J20" s="29">
        <f>L20</f>
        <v>0</v>
      </c>
      <c r="K20" s="29" t="str">
        <f>'[1]Лист 6'!$K$26</f>
        <v>X</v>
      </c>
      <c r="L20" s="29">
        <f>'[1]Лист 6'!$L$26</f>
        <v>0</v>
      </c>
      <c r="M20" s="29">
        <f>O20</f>
        <v>0</v>
      </c>
      <c r="N20" s="29" t="str">
        <f>'[1]Лист 6'!$K$26</f>
        <v>X</v>
      </c>
      <c r="O20" s="29">
        <f>'[1]Лист 6'!$L$26</f>
        <v>0</v>
      </c>
      <c r="P20" s="29">
        <f>R20</f>
        <v>0</v>
      </c>
      <c r="Q20" s="29" t="str">
        <f>'[1]Лист 6'!$K$26</f>
        <v>X</v>
      </c>
      <c r="R20" s="29">
        <f>'[1]Лист 6'!$L$26</f>
        <v>0</v>
      </c>
      <c r="S20" s="29">
        <f>U20</f>
        <v>0</v>
      </c>
      <c r="T20" s="29" t="str">
        <f>'[1]Лист 6'!$K$26</f>
        <v>X</v>
      </c>
      <c r="U20" s="29">
        <f>'[1]Лист 6'!$L$26</f>
        <v>0</v>
      </c>
    </row>
    <row r="21" spans="1:21" ht="18.75" customHeight="1">
      <c r="A21" s="13"/>
      <c r="B21" s="14" t="s">
        <v>251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1" customHeight="1">
      <c r="A22" s="13" t="s">
        <v>66</v>
      </c>
      <c r="B22" s="24" t="s">
        <v>67</v>
      </c>
      <c r="C22" s="15" t="s">
        <v>172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31" customFormat="1" ht="21.75" customHeight="1">
      <c r="A23" s="11" t="s">
        <v>68</v>
      </c>
      <c r="B23" s="22" t="s">
        <v>69</v>
      </c>
      <c r="C23" s="12" t="s">
        <v>172</v>
      </c>
      <c r="D23" s="30">
        <f aca="true" t="shared" si="2" ref="D23:O23">D28</f>
        <v>200663.1</v>
      </c>
      <c r="E23" s="30">
        <f t="shared" si="2"/>
        <v>23543</v>
      </c>
      <c r="F23" s="30">
        <f t="shared" si="2"/>
        <v>177120.1</v>
      </c>
      <c r="G23" s="30">
        <f t="shared" si="2"/>
        <v>162702.89999999994</v>
      </c>
      <c r="H23" s="30">
        <f t="shared" si="2"/>
        <v>31969.949999999953</v>
      </c>
      <c r="I23" s="30">
        <f t="shared" si="2"/>
        <v>130732.94999999998</v>
      </c>
      <c r="J23" s="30">
        <f t="shared" si="2"/>
        <v>17978.562194334343</v>
      </c>
      <c r="K23" s="30">
        <f t="shared" si="2"/>
        <v>17978.562194334343</v>
      </c>
      <c r="L23" s="30">
        <f t="shared" si="2"/>
        <v>0</v>
      </c>
      <c r="M23" s="30">
        <f t="shared" si="2"/>
        <v>-144724.3378056656</v>
      </c>
      <c r="N23" s="30">
        <f t="shared" si="2"/>
        <v>-13991.38780566561</v>
      </c>
      <c r="O23" s="30">
        <f t="shared" si="2"/>
        <v>-130732.94999999998</v>
      </c>
      <c r="P23" s="30">
        <f aca="true" t="shared" si="3" ref="P23:U23">P28</f>
        <v>17677.549243203597</v>
      </c>
      <c r="Q23" s="30">
        <f t="shared" si="3"/>
        <v>17677.549243203597</v>
      </c>
      <c r="R23" s="30">
        <f t="shared" si="3"/>
        <v>0</v>
      </c>
      <c r="S23" s="30">
        <f t="shared" si="3"/>
        <v>1904.8192246418912</v>
      </c>
      <c r="T23" s="30">
        <f t="shared" si="3"/>
        <v>1904.8192246418912</v>
      </c>
      <c r="U23" s="30">
        <f t="shared" si="3"/>
        <v>0</v>
      </c>
    </row>
    <row r="24" spans="1:21" ht="12.75" customHeight="1">
      <c r="A24" s="13"/>
      <c r="B24" s="14" t="s">
        <v>167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6"/>
      <c r="O24" s="16"/>
      <c r="P24" s="15"/>
      <c r="Q24" s="15"/>
      <c r="R24" s="15"/>
      <c r="S24" s="15"/>
      <c r="T24" s="15"/>
      <c r="U24" s="15"/>
    </row>
    <row r="25" spans="1:21" ht="30.75" customHeight="1">
      <c r="A25" s="13" t="s">
        <v>70</v>
      </c>
      <c r="B25" s="14" t="s">
        <v>71</v>
      </c>
      <c r="C25" s="15" t="s">
        <v>172</v>
      </c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6"/>
      <c r="O25" s="16"/>
      <c r="P25" s="15"/>
      <c r="Q25" s="15"/>
      <c r="R25" s="15"/>
      <c r="S25" s="15"/>
      <c r="T25" s="15"/>
      <c r="U25" s="15"/>
    </row>
    <row r="26" spans="1:21" ht="12.75" customHeight="1">
      <c r="A26" s="13"/>
      <c r="B26" s="14" t="s">
        <v>167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6"/>
      <c r="P26" s="15"/>
      <c r="Q26" s="15"/>
      <c r="R26" s="15"/>
      <c r="S26" s="15"/>
      <c r="T26" s="15"/>
      <c r="U26" s="15"/>
    </row>
    <row r="27" spans="1:21" ht="29.25" customHeight="1">
      <c r="A27" s="13" t="s">
        <v>72</v>
      </c>
      <c r="B27" s="24" t="s">
        <v>73</v>
      </c>
      <c r="C27" s="15" t="s">
        <v>74</v>
      </c>
      <c r="D27" s="29">
        <f>F27</f>
        <v>0</v>
      </c>
      <c r="E27" s="29" t="str">
        <f>'[1]Лист 6'!$K$50</f>
        <v>X</v>
      </c>
      <c r="F27" s="29">
        <f>F20</f>
        <v>0</v>
      </c>
      <c r="G27" s="29">
        <f>I27</f>
        <v>0</v>
      </c>
      <c r="H27" s="29" t="str">
        <f>'[1]Лист 6'!$K$50</f>
        <v>X</v>
      </c>
      <c r="I27" s="29">
        <f>I20</f>
        <v>0</v>
      </c>
      <c r="J27" s="29">
        <f>L27</f>
        <v>0</v>
      </c>
      <c r="K27" s="29" t="str">
        <f>'[1]Лист 6'!$K$50</f>
        <v>X</v>
      </c>
      <c r="L27" s="29">
        <f>L20</f>
        <v>0</v>
      </c>
      <c r="M27" s="29">
        <f>O27</f>
        <v>0</v>
      </c>
      <c r="N27" s="29" t="str">
        <f>'[1]Лист 6'!$K$50</f>
        <v>X</v>
      </c>
      <c r="O27" s="29">
        <f>O20</f>
        <v>0</v>
      </c>
      <c r="P27" s="29">
        <f>R27</f>
        <v>0</v>
      </c>
      <c r="Q27" s="29" t="str">
        <f>'[1]Лист 6'!$K$50</f>
        <v>X</v>
      </c>
      <c r="R27" s="29">
        <f>R20</f>
        <v>0</v>
      </c>
      <c r="S27" s="29">
        <f>U27</f>
        <v>0</v>
      </c>
      <c r="T27" s="29" t="str">
        <f>'[1]Лист 6'!$K$50</f>
        <v>X</v>
      </c>
      <c r="U27" s="29">
        <f>U20</f>
        <v>0</v>
      </c>
    </row>
    <row r="28" spans="1:21" s="31" customFormat="1" ht="28.5" customHeight="1">
      <c r="A28" s="11" t="s">
        <v>75</v>
      </c>
      <c r="B28" s="22" t="s">
        <v>76</v>
      </c>
      <c r="C28" s="12" t="s">
        <v>172</v>
      </c>
      <c r="D28" s="30">
        <f>E28+F28</f>
        <v>200663.1</v>
      </c>
      <c r="E28" s="30">
        <f>E31</f>
        <v>23543</v>
      </c>
      <c r="F28" s="30">
        <f>F35</f>
        <v>177120.1</v>
      </c>
      <c r="G28" s="30">
        <f>H28+I28</f>
        <v>162702.89999999994</v>
      </c>
      <c r="H28" s="30">
        <f>H31</f>
        <v>31969.949999999953</v>
      </c>
      <c r="I28" s="30">
        <f>I35</f>
        <v>130732.94999999998</v>
      </c>
      <c r="J28" s="30">
        <f>K28+L28</f>
        <v>17978.562194334343</v>
      </c>
      <c r="K28" s="30">
        <f>K31</f>
        <v>17978.562194334343</v>
      </c>
      <c r="L28" s="30">
        <f>L35</f>
        <v>0</v>
      </c>
      <c r="M28" s="30">
        <f>N28+O28</f>
        <v>-144724.3378056656</v>
      </c>
      <c r="N28" s="30">
        <f>N31</f>
        <v>-13991.38780566561</v>
      </c>
      <c r="O28" s="30">
        <f>O35</f>
        <v>-130732.94999999998</v>
      </c>
      <c r="P28" s="30">
        <f>Q28+R28</f>
        <v>17677.549243203597</v>
      </c>
      <c r="Q28" s="30">
        <f>Q31</f>
        <v>17677.549243203597</v>
      </c>
      <c r="R28" s="30">
        <f>R35</f>
        <v>0</v>
      </c>
      <c r="S28" s="30">
        <f>T28+U28</f>
        <v>1904.8192246418912</v>
      </c>
      <c r="T28" s="30">
        <f>T31</f>
        <v>1904.8192246418912</v>
      </c>
      <c r="U28" s="30">
        <f>U35</f>
        <v>0</v>
      </c>
    </row>
    <row r="29" spans="1:21" ht="34.5" customHeight="1">
      <c r="A29" s="10" t="s">
        <v>163</v>
      </c>
      <c r="B29" s="9" t="s">
        <v>320</v>
      </c>
      <c r="C29" s="8" t="s">
        <v>321</v>
      </c>
      <c r="D29" s="8"/>
      <c r="E29" s="8"/>
      <c r="F29" s="8"/>
      <c r="G29" s="8"/>
      <c r="H29" s="8"/>
      <c r="I29" s="8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 customHeight="1">
      <c r="A30" s="13"/>
      <c r="B30" s="14" t="s">
        <v>167</v>
      </c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33" customHeight="1">
      <c r="A31" s="13" t="s">
        <v>77</v>
      </c>
      <c r="B31" s="14" t="s">
        <v>78</v>
      </c>
      <c r="C31" s="15" t="s">
        <v>79</v>
      </c>
      <c r="D31" s="29">
        <f>E31</f>
        <v>23543</v>
      </c>
      <c r="E31" s="29">
        <f>6!D12*-1</f>
        <v>23543</v>
      </c>
      <c r="F31" s="29" t="str">
        <f>'[1]Лист 6'!$L$57</f>
        <v>X</v>
      </c>
      <c r="G31" s="29">
        <f>H31</f>
        <v>31969.949999999953</v>
      </c>
      <c r="H31" s="29">
        <f>6!G12*-1</f>
        <v>31969.949999999953</v>
      </c>
      <c r="I31" s="29" t="str">
        <f>'[1]Лист 6'!$L$57</f>
        <v>X</v>
      </c>
      <c r="J31" s="29">
        <f>K31</f>
        <v>17978.562194334343</v>
      </c>
      <c r="K31" s="29">
        <f>6!J12*-1</f>
        <v>17978.562194334343</v>
      </c>
      <c r="L31" s="29" t="str">
        <f>'[1]Лист 6'!$L$57</f>
        <v>X</v>
      </c>
      <c r="M31" s="29">
        <f>N31</f>
        <v>-13991.38780566561</v>
      </c>
      <c r="N31" s="29">
        <f>6!M12*-1</f>
        <v>-13991.38780566561</v>
      </c>
      <c r="O31" s="29" t="str">
        <f>'[1]Лист 6'!$L$57</f>
        <v>X</v>
      </c>
      <c r="P31" s="29">
        <f>Q31</f>
        <v>17677.549243203597</v>
      </c>
      <c r="Q31" s="29">
        <f>6!P12*-1</f>
        <v>17677.549243203597</v>
      </c>
      <c r="R31" s="29" t="str">
        <f>'[1]Лист 6'!$L$57</f>
        <v>X</v>
      </c>
      <c r="S31" s="29">
        <f>T31</f>
        <v>1904.8192246418912</v>
      </c>
      <c r="T31" s="29">
        <f>6!S12*-1</f>
        <v>1904.8192246418912</v>
      </c>
      <c r="U31" s="29" t="str">
        <f>'[1]Лист 6'!$L$57</f>
        <v>X</v>
      </c>
    </row>
    <row r="32" spans="1:21" ht="18" customHeight="1">
      <c r="A32" s="13"/>
      <c r="B32" s="14" t="s">
        <v>251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48.75" customHeight="1">
      <c r="A33" s="13" t="s">
        <v>80</v>
      </c>
      <c r="B33" s="24" t="s">
        <v>81</v>
      </c>
      <c r="C33" s="15" t="s">
        <v>172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26.25" customHeight="1">
      <c r="A34" s="13" t="s">
        <v>82</v>
      </c>
      <c r="B34" s="24" t="s">
        <v>83</v>
      </c>
      <c r="C34" s="15" t="s">
        <v>172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27.75" customHeight="1">
      <c r="A35" s="13" t="s">
        <v>84</v>
      </c>
      <c r="B35" s="14" t="s">
        <v>85</v>
      </c>
      <c r="C35" s="15" t="s">
        <v>86</v>
      </c>
      <c r="D35" s="29">
        <f>F35</f>
        <v>177120.1</v>
      </c>
      <c r="E35" s="29" t="str">
        <f>F31</f>
        <v>X</v>
      </c>
      <c r="F35" s="29">
        <f>6!E12*-1</f>
        <v>177120.1</v>
      </c>
      <c r="G35" s="29">
        <f>I35</f>
        <v>130732.94999999998</v>
      </c>
      <c r="H35" s="29" t="str">
        <f>I31</f>
        <v>X</v>
      </c>
      <c r="I35" s="29">
        <f>6!H12*-1</f>
        <v>130732.94999999998</v>
      </c>
      <c r="J35" s="29">
        <f>L35</f>
        <v>0</v>
      </c>
      <c r="K35" s="29" t="str">
        <f>L31</f>
        <v>X</v>
      </c>
      <c r="L35" s="29">
        <f>6!K12*-1</f>
        <v>0</v>
      </c>
      <c r="M35" s="29">
        <f>O35</f>
        <v>-130732.94999999998</v>
      </c>
      <c r="N35" s="29" t="str">
        <f>O31</f>
        <v>X</v>
      </c>
      <c r="O35" s="29">
        <f>6!N12*-1</f>
        <v>-130732.94999999998</v>
      </c>
      <c r="P35" s="29">
        <f>R35</f>
        <v>0</v>
      </c>
      <c r="Q35" s="29" t="str">
        <f>R31</f>
        <v>X</v>
      </c>
      <c r="R35" s="29">
        <f>6!Q12*-1</f>
        <v>0</v>
      </c>
      <c r="S35" s="29">
        <f>U35</f>
        <v>0</v>
      </c>
      <c r="T35" s="29" t="str">
        <f>U31</f>
        <v>X</v>
      </c>
      <c r="U35" s="29">
        <f>6!T12*-1</f>
        <v>0</v>
      </c>
    </row>
    <row r="36" spans="1:21" ht="12.75" customHeight="1">
      <c r="A36" s="13"/>
      <c r="B36" s="14" t="s">
        <v>251</v>
      </c>
      <c r="C36" s="15"/>
      <c r="D36" s="15"/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36.75" customHeight="1">
      <c r="A37" s="13" t="s">
        <v>87</v>
      </c>
      <c r="B37" s="24" t="s">
        <v>88</v>
      </c>
      <c r="C37" s="15" t="s">
        <v>172</v>
      </c>
      <c r="D37" s="15"/>
      <c r="E37" s="15"/>
      <c r="F37" s="15"/>
      <c r="G37" s="15"/>
      <c r="H37" s="15"/>
      <c r="I37" s="1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36.75" customHeight="1" thickBot="1">
      <c r="A38" s="17" t="s">
        <v>89</v>
      </c>
      <c r="B38" s="25" t="s">
        <v>90</v>
      </c>
      <c r="C38" s="18" t="s">
        <v>172</v>
      </c>
      <c r="D38" s="18"/>
      <c r="E38" s="18"/>
      <c r="F38" s="18"/>
      <c r="G38" s="18"/>
      <c r="H38" s="18"/>
      <c r="I38" s="18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</sheetData>
  <sheetProtection/>
  <mergeCells count="25">
    <mergeCell ref="B6:B8"/>
    <mergeCell ref="A6:A8"/>
    <mergeCell ref="A4:U4"/>
    <mergeCell ref="J6:L6"/>
    <mergeCell ref="P6:R6"/>
    <mergeCell ref="S6:U6"/>
    <mergeCell ref="J7:J8"/>
    <mergeCell ref="E7:F7"/>
    <mergeCell ref="K7:L7"/>
    <mergeCell ref="P7:P8"/>
    <mergeCell ref="H7:I7"/>
    <mergeCell ref="S1:U1"/>
    <mergeCell ref="S2:U2"/>
    <mergeCell ref="S3:U3"/>
    <mergeCell ref="T7:U7"/>
    <mergeCell ref="Q7:R7"/>
    <mergeCell ref="S7:S8"/>
    <mergeCell ref="C6:C8"/>
    <mergeCell ref="M6:O6"/>
    <mergeCell ref="M7:M8"/>
    <mergeCell ref="N7:O7"/>
    <mergeCell ref="D6:F6"/>
    <mergeCell ref="G6:I6"/>
    <mergeCell ref="D7:D8"/>
    <mergeCell ref="G7:G8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96"/>
  <sheetViews>
    <sheetView view="pageBreakPreview" zoomScaleSheetLayoutView="100" zoomScalePageLayoutView="0" workbookViewId="0" topLeftCell="K1">
      <selection activeCell="M488" sqref="M488"/>
    </sheetView>
  </sheetViews>
  <sheetFormatPr defaultColWidth="9.140625" defaultRowHeight="12"/>
  <cols>
    <col min="1" max="1" width="7.421875" style="121" customWidth="1"/>
    <col min="2" max="3" width="4.421875" style="121" customWidth="1"/>
    <col min="4" max="4" width="4.421875" style="165" customWidth="1"/>
    <col min="5" max="5" width="44.421875" style="166" customWidth="1"/>
    <col min="6" max="6" width="9.7109375" style="165" customWidth="1"/>
    <col min="7" max="7" width="12.8515625" style="165" customWidth="1"/>
    <col min="8" max="8" width="12.8515625" style="75" customWidth="1"/>
    <col min="9" max="9" width="14.00390625" style="165" customWidth="1"/>
    <col min="10" max="11" width="12.7109375" style="75" customWidth="1"/>
    <col min="12" max="12" width="13.140625" style="75" customWidth="1"/>
    <col min="13" max="13" width="13.140625" style="44" customWidth="1"/>
    <col min="14" max="14" width="11.421875" style="44" customWidth="1"/>
    <col min="15" max="15" width="12.7109375" style="44" customWidth="1"/>
    <col min="16" max="18" width="12.8515625" style="44" customWidth="1"/>
    <col min="19" max="19" width="12.28125" style="44" customWidth="1"/>
    <col min="20" max="21" width="14.28125" style="44" customWidth="1"/>
    <col min="22" max="22" width="13.140625" style="167" customWidth="1"/>
    <col min="23" max="24" width="14.421875" style="44" customWidth="1"/>
    <col min="25" max="32" width="9.140625" style="126" customWidth="1"/>
  </cols>
  <sheetData>
    <row r="1" spans="22:26" ht="12" customHeight="1">
      <c r="V1" s="44"/>
      <c r="W1" s="264"/>
      <c r="X1" s="264"/>
      <c r="Y1" s="264"/>
      <c r="Z1" s="264"/>
    </row>
    <row r="2" spans="22:26" ht="12.75" customHeight="1">
      <c r="V2" s="44"/>
      <c r="W2" s="264"/>
      <c r="X2" s="264"/>
      <c r="Y2" s="264"/>
      <c r="Z2" s="264"/>
    </row>
    <row r="3" spans="22:26" ht="10.5">
      <c r="V3" s="44"/>
      <c r="W3" s="264"/>
      <c r="X3" s="264"/>
      <c r="Y3" s="264"/>
      <c r="Z3" s="264"/>
    </row>
    <row r="4" spans="1:24" s="131" customFormat="1" ht="41.25" customHeight="1">
      <c r="A4" s="281" t="s">
        <v>466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</row>
    <row r="5" spans="1:24" s="56" customFormat="1" ht="2.25" customHeight="1" thickBot="1">
      <c r="A5" s="74"/>
      <c r="B5" s="74"/>
      <c r="C5" s="74"/>
      <c r="D5" s="85"/>
      <c r="E5" s="93"/>
      <c r="F5" s="85"/>
      <c r="G5" s="85"/>
      <c r="H5" s="85"/>
      <c r="I5" s="85"/>
      <c r="J5" s="85"/>
      <c r="K5" s="85"/>
      <c r="L5" s="85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4"/>
    </row>
    <row r="6" spans="1:24" s="56" customFormat="1" ht="22.5" customHeight="1">
      <c r="A6" s="284" t="s">
        <v>163</v>
      </c>
      <c r="B6" s="287" t="s">
        <v>470</v>
      </c>
      <c r="C6" s="287" t="s">
        <v>471</v>
      </c>
      <c r="D6" s="287" t="s">
        <v>472</v>
      </c>
      <c r="E6" s="282" t="s">
        <v>92</v>
      </c>
      <c r="F6" s="278" t="s">
        <v>165</v>
      </c>
      <c r="G6" s="276" t="s">
        <v>475</v>
      </c>
      <c r="H6" s="276"/>
      <c r="I6" s="276"/>
      <c r="J6" s="276" t="s">
        <v>476</v>
      </c>
      <c r="K6" s="276"/>
      <c r="L6" s="276"/>
      <c r="M6" s="276" t="s">
        <v>289</v>
      </c>
      <c r="N6" s="276"/>
      <c r="O6" s="276"/>
      <c r="P6" s="282" t="s">
        <v>477</v>
      </c>
      <c r="Q6" s="282"/>
      <c r="R6" s="282"/>
      <c r="S6" s="276" t="s">
        <v>468</v>
      </c>
      <c r="T6" s="276"/>
      <c r="U6" s="276"/>
      <c r="V6" s="276" t="s">
        <v>478</v>
      </c>
      <c r="W6" s="276"/>
      <c r="X6" s="276"/>
    </row>
    <row r="7" spans="1:24" s="56" customFormat="1" ht="18.75" customHeight="1">
      <c r="A7" s="285"/>
      <c r="B7" s="288"/>
      <c r="C7" s="288"/>
      <c r="D7" s="288"/>
      <c r="E7" s="283"/>
      <c r="F7" s="279"/>
      <c r="G7" s="277" t="s">
        <v>166</v>
      </c>
      <c r="H7" s="277" t="s">
        <v>167</v>
      </c>
      <c r="I7" s="277"/>
      <c r="J7" s="277" t="s">
        <v>166</v>
      </c>
      <c r="K7" s="277" t="s">
        <v>167</v>
      </c>
      <c r="L7" s="277"/>
      <c r="M7" s="277" t="s">
        <v>166</v>
      </c>
      <c r="N7" s="277" t="s">
        <v>167</v>
      </c>
      <c r="O7" s="277"/>
      <c r="P7" s="277" t="s">
        <v>166</v>
      </c>
      <c r="Q7" s="277" t="s">
        <v>167</v>
      </c>
      <c r="R7" s="277"/>
      <c r="S7" s="277" t="s">
        <v>166</v>
      </c>
      <c r="T7" s="277" t="s">
        <v>167</v>
      </c>
      <c r="U7" s="277"/>
      <c r="V7" s="277" t="s">
        <v>166</v>
      </c>
      <c r="W7" s="277" t="s">
        <v>167</v>
      </c>
      <c r="X7" s="277"/>
    </row>
    <row r="8" spans="1:24" s="56" customFormat="1" ht="33.75" customHeight="1">
      <c r="A8" s="286"/>
      <c r="B8" s="289"/>
      <c r="C8" s="289"/>
      <c r="D8" s="289"/>
      <c r="E8" s="283"/>
      <c r="F8" s="280"/>
      <c r="G8" s="277"/>
      <c r="H8" s="156" t="s">
        <v>168</v>
      </c>
      <c r="I8" s="156" t="s">
        <v>169</v>
      </c>
      <c r="J8" s="277"/>
      <c r="K8" s="156" t="s">
        <v>168</v>
      </c>
      <c r="L8" s="156" t="s">
        <v>169</v>
      </c>
      <c r="M8" s="277"/>
      <c r="N8" s="156" t="s">
        <v>168</v>
      </c>
      <c r="O8" s="156" t="s">
        <v>169</v>
      </c>
      <c r="P8" s="277"/>
      <c r="Q8" s="156" t="s">
        <v>168</v>
      </c>
      <c r="R8" s="156" t="s">
        <v>169</v>
      </c>
      <c r="S8" s="277"/>
      <c r="T8" s="156" t="s">
        <v>168</v>
      </c>
      <c r="U8" s="156" t="s">
        <v>169</v>
      </c>
      <c r="V8" s="277"/>
      <c r="W8" s="156" t="s">
        <v>168</v>
      </c>
      <c r="X8" s="156" t="s">
        <v>169</v>
      </c>
    </row>
    <row r="9" spans="1:24" s="88" customFormat="1" ht="12.75" customHeight="1">
      <c r="A9" s="103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104">
        <v>9</v>
      </c>
      <c r="J9" s="104">
        <v>10</v>
      </c>
      <c r="K9" s="104">
        <v>11</v>
      </c>
      <c r="L9" s="104">
        <v>12</v>
      </c>
      <c r="M9" s="104">
        <v>13</v>
      </c>
      <c r="N9" s="104">
        <v>14</v>
      </c>
      <c r="O9" s="104">
        <v>15</v>
      </c>
      <c r="P9" s="104">
        <v>16</v>
      </c>
      <c r="Q9" s="104">
        <v>17</v>
      </c>
      <c r="R9" s="104">
        <v>18</v>
      </c>
      <c r="S9" s="104">
        <v>19</v>
      </c>
      <c r="T9" s="104">
        <v>20</v>
      </c>
      <c r="U9" s="104">
        <v>21</v>
      </c>
      <c r="V9" s="104">
        <v>22</v>
      </c>
      <c r="W9" s="104">
        <v>23</v>
      </c>
      <c r="X9" s="104">
        <v>24</v>
      </c>
    </row>
    <row r="10" spans="1:24" s="62" customFormat="1" ht="45" customHeight="1">
      <c r="A10" s="117" t="s">
        <v>172</v>
      </c>
      <c r="B10" s="118" t="s">
        <v>172</v>
      </c>
      <c r="C10" s="118" t="s">
        <v>172</v>
      </c>
      <c r="D10" s="118" t="s">
        <v>172</v>
      </c>
      <c r="E10" s="157" t="s">
        <v>473</v>
      </c>
      <c r="F10" s="158"/>
      <c r="G10" s="159">
        <f>H10+I10</f>
        <v>639935.7769999999</v>
      </c>
      <c r="H10" s="159">
        <f>H11+H95+H107+H115+H240+H267+H320+H330+H405+H444+H475</f>
        <v>577738.3269999999</v>
      </c>
      <c r="I10" s="159">
        <f>I11+I95+I107+I115+I240+I267+I320+I330+I405+I444+I475</f>
        <v>62197.45</v>
      </c>
      <c r="J10" s="159">
        <f>K10+L10</f>
        <v>909243.6599999999</v>
      </c>
      <c r="K10" s="159">
        <f aca="true" t="shared" si="0" ref="K10:U10">K11+K95+K107+K115+K240+K267+K320+K330+K405+K444+K475</f>
        <v>622313.61</v>
      </c>
      <c r="L10" s="159">
        <f t="shared" si="0"/>
        <v>286930.05</v>
      </c>
      <c r="M10" s="159">
        <f>N10+O10</f>
        <v>854241.2114693344</v>
      </c>
      <c r="N10" s="159">
        <f>N11+N95+N107+N115+N240+N267+N320+N330+N405+N444+N475</f>
        <v>688541.8114693344</v>
      </c>
      <c r="O10" s="159">
        <f t="shared" si="0"/>
        <v>165699.4</v>
      </c>
      <c r="P10" s="159">
        <f t="shared" si="0"/>
        <v>-55002.44853066566</v>
      </c>
      <c r="Q10" s="159">
        <f t="shared" si="0"/>
        <v>66228.20146933435</v>
      </c>
      <c r="R10" s="159">
        <f t="shared" si="0"/>
        <v>-121230.65000000001</v>
      </c>
      <c r="S10" s="159">
        <f t="shared" si="0"/>
        <v>800532.7974791424</v>
      </c>
      <c r="T10" s="159">
        <f t="shared" si="0"/>
        <v>700033.509464037</v>
      </c>
      <c r="U10" s="159">
        <f t="shared" si="0"/>
        <v>226245</v>
      </c>
      <c r="V10" s="159">
        <f>W10+X10</f>
        <v>922221.5264892252</v>
      </c>
      <c r="W10" s="159">
        <f>W11+W95+W107+W115+W240+W267+W320+W330+W405+W444+W475</f>
        <v>719113.5764892253</v>
      </c>
      <c r="X10" s="159">
        <f>X11+X95+X107+X115+X240+X267+X320+X330+X405+X444+X475</f>
        <v>203107.95</v>
      </c>
    </row>
    <row r="11" spans="1:24" s="87" customFormat="1" ht="30.75" customHeight="1">
      <c r="A11" s="160" t="s">
        <v>474</v>
      </c>
      <c r="B11" s="161" t="s">
        <v>245</v>
      </c>
      <c r="C11" s="161" t="s">
        <v>246</v>
      </c>
      <c r="D11" s="161" t="s">
        <v>246</v>
      </c>
      <c r="E11" s="162" t="s">
        <v>247</v>
      </c>
      <c r="F11" s="163"/>
      <c r="G11" s="164">
        <f>H11+I11</f>
        <v>149469.15</v>
      </c>
      <c r="H11" s="164">
        <f>H13+H70+H80+H58</f>
        <v>138485.15</v>
      </c>
      <c r="I11" s="164">
        <f>I13+I70+I80+I58</f>
        <v>10984</v>
      </c>
      <c r="J11" s="164">
        <f>K11+L11</f>
        <v>205384.65000000002</v>
      </c>
      <c r="K11" s="164">
        <f>K13+K70+K80+K58</f>
        <v>133080.65000000002</v>
      </c>
      <c r="L11" s="164">
        <f>L13+L70+L80+L58</f>
        <v>72304</v>
      </c>
      <c r="M11" s="164">
        <f>N11+O11</f>
        <v>222906.97759411664</v>
      </c>
      <c r="N11" s="164">
        <f>N13+N58+N70+N80</f>
        <v>150888.97759411664</v>
      </c>
      <c r="O11" s="164">
        <f>O13+O58+O70+O80</f>
        <v>72018</v>
      </c>
      <c r="P11" s="164">
        <f>Q11+R11</f>
        <v>17522.32759411665</v>
      </c>
      <c r="Q11" s="164">
        <f>Q13+Q58+Q70+Q80</f>
        <v>17808.32759411665</v>
      </c>
      <c r="R11" s="164">
        <f>R13+R58+R70+R80</f>
        <v>-286</v>
      </c>
      <c r="S11" s="164">
        <f>T11+U11</f>
        <v>221916.8967657492</v>
      </c>
      <c r="T11" s="164">
        <f>T13</f>
        <v>151516.8967657492</v>
      </c>
      <c r="U11" s="164">
        <f>U13</f>
        <v>70400</v>
      </c>
      <c r="V11" s="164">
        <f>W11+X11</f>
        <v>163073.74353668932</v>
      </c>
      <c r="W11" s="164">
        <f>W13</f>
        <v>153073.74353668932</v>
      </c>
      <c r="X11" s="164">
        <f>X13</f>
        <v>10000</v>
      </c>
    </row>
    <row r="12" spans="1:24" s="56" customFormat="1" ht="12.75" customHeight="1">
      <c r="A12" s="67"/>
      <c r="B12" s="51"/>
      <c r="C12" s="51"/>
      <c r="D12" s="37"/>
      <c r="E12" s="96" t="s">
        <v>167</v>
      </c>
      <c r="F12" s="37"/>
      <c r="G12" s="134"/>
      <c r="H12" s="134"/>
      <c r="I12" s="134"/>
      <c r="J12" s="134"/>
      <c r="K12" s="134"/>
      <c r="L12" s="134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98" customFormat="1" ht="42" customHeight="1">
      <c r="A13" s="168" t="s">
        <v>248</v>
      </c>
      <c r="B13" s="169" t="s">
        <v>245</v>
      </c>
      <c r="C13" s="169" t="s">
        <v>249</v>
      </c>
      <c r="D13" s="169" t="s">
        <v>246</v>
      </c>
      <c r="E13" s="170" t="s">
        <v>250</v>
      </c>
      <c r="F13" s="171"/>
      <c r="G13" s="172">
        <f>H13+I13</f>
        <v>138235.69999999998</v>
      </c>
      <c r="H13" s="172">
        <f>H15</f>
        <v>131738.69999999998</v>
      </c>
      <c r="I13" s="172">
        <f>I15</f>
        <v>6497</v>
      </c>
      <c r="J13" s="172">
        <f>K13</f>
        <v>123776.45000000001</v>
      </c>
      <c r="K13" s="172">
        <f>K15</f>
        <v>123776.45000000001</v>
      </c>
      <c r="L13" s="172">
        <f>L15+L58</f>
        <v>2000</v>
      </c>
      <c r="M13" s="172">
        <f>N13+O13</f>
        <v>156052.77759411663</v>
      </c>
      <c r="N13" s="172">
        <f>N15</f>
        <v>128552.77759411665</v>
      </c>
      <c r="O13" s="172">
        <f>O15+O58</f>
        <v>27500</v>
      </c>
      <c r="P13" s="172">
        <f>Q13+R13</f>
        <v>30276.32759411665</v>
      </c>
      <c r="Q13" s="172">
        <f>Q15</f>
        <v>4776.327594116652</v>
      </c>
      <c r="R13" s="172">
        <f>R15</f>
        <v>25500</v>
      </c>
      <c r="S13" s="172">
        <f>T13+U13</f>
        <v>221916.8967657492</v>
      </c>
      <c r="T13" s="172">
        <f>T15+T58+T70+T80</f>
        <v>151516.8967657492</v>
      </c>
      <c r="U13" s="172">
        <f>U15+U58+U70+U80</f>
        <v>70400</v>
      </c>
      <c r="V13" s="172">
        <f>W13+X13</f>
        <v>163073.74353668932</v>
      </c>
      <c r="W13" s="172">
        <f>W15+W58+W70+W80</f>
        <v>153073.74353668932</v>
      </c>
      <c r="X13" s="172">
        <f>X15+X58</f>
        <v>10000</v>
      </c>
    </row>
    <row r="14" spans="1:24" s="56" customFormat="1" ht="12.75" customHeight="1">
      <c r="A14" s="67"/>
      <c r="B14" s="51"/>
      <c r="C14" s="51"/>
      <c r="D14" s="37"/>
      <c r="E14" s="96" t="s">
        <v>251</v>
      </c>
      <c r="F14" s="37"/>
      <c r="G14" s="134"/>
      <c r="H14" s="134"/>
      <c r="I14" s="134"/>
      <c r="J14" s="134"/>
      <c r="K14" s="134"/>
      <c r="L14" s="134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4" s="87" customFormat="1" ht="51" customHeight="1">
      <c r="A15" s="94" t="s">
        <v>252</v>
      </c>
      <c r="B15" s="95" t="s">
        <v>245</v>
      </c>
      <c r="C15" s="95" t="s">
        <v>249</v>
      </c>
      <c r="D15" s="95" t="s">
        <v>249</v>
      </c>
      <c r="E15" s="99" t="s">
        <v>253</v>
      </c>
      <c r="F15" s="100"/>
      <c r="G15" s="137">
        <f>H15+I15</f>
        <v>138235.69999999998</v>
      </c>
      <c r="H15" s="137">
        <f>H17+H54</f>
        <v>131738.69999999998</v>
      </c>
      <c r="I15" s="137">
        <f>I17</f>
        <v>6497</v>
      </c>
      <c r="J15" s="137">
        <f>J17+J54</f>
        <v>125776.45000000001</v>
      </c>
      <c r="K15" s="137">
        <f>K17+K54</f>
        <v>123776.45000000001</v>
      </c>
      <c r="L15" s="137">
        <f>L17+L54</f>
        <v>2000</v>
      </c>
      <c r="M15" s="136">
        <f>N15+O15</f>
        <v>156052.77759411663</v>
      </c>
      <c r="N15" s="136">
        <f>N17+N54</f>
        <v>128552.77759411665</v>
      </c>
      <c r="O15" s="136">
        <f>O17+O54</f>
        <v>27500</v>
      </c>
      <c r="P15" s="136">
        <f>Q15+R15</f>
        <v>30276.32759411665</v>
      </c>
      <c r="Q15" s="136">
        <f>Q17+Q54</f>
        <v>4776.327594116652</v>
      </c>
      <c r="R15" s="136">
        <f>R17+R54</f>
        <v>25500</v>
      </c>
      <c r="S15" s="136">
        <f aca="true" t="shared" si="1" ref="S15:X15">S17+S54</f>
        <v>166688.1967657492</v>
      </c>
      <c r="T15" s="136">
        <f>T17+T54</f>
        <v>129188.19676574918</v>
      </c>
      <c r="U15" s="136">
        <f>U17+U54</f>
        <v>37500</v>
      </c>
      <c r="V15" s="136">
        <f t="shared" si="1"/>
        <v>139947.2935366893</v>
      </c>
      <c r="W15" s="136">
        <f>W17+W54</f>
        <v>129947.29353668929</v>
      </c>
      <c r="X15" s="136">
        <f t="shared" si="1"/>
        <v>10000</v>
      </c>
    </row>
    <row r="16" spans="1:24" s="56" customFormat="1" ht="12.75" customHeight="1">
      <c r="A16" s="67"/>
      <c r="B16" s="51"/>
      <c r="C16" s="51"/>
      <c r="D16" s="37"/>
      <c r="E16" s="96" t="s">
        <v>167</v>
      </c>
      <c r="F16" s="37"/>
      <c r="G16" s="134"/>
      <c r="H16" s="134"/>
      <c r="I16" s="134"/>
      <c r="J16" s="134"/>
      <c r="K16" s="134"/>
      <c r="L16" s="134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</row>
    <row r="17" spans="1:24" s="62" customFormat="1" ht="16.5" customHeight="1">
      <c r="A17" s="59"/>
      <c r="B17" s="60"/>
      <c r="C17" s="60"/>
      <c r="D17" s="86"/>
      <c r="E17" s="97" t="s">
        <v>93</v>
      </c>
      <c r="F17" s="38"/>
      <c r="G17" s="139">
        <f aca="true" t="shared" si="2" ref="G17:L17">SUM(G18:G53)</f>
        <v>138235.69999999998</v>
      </c>
      <c r="H17" s="139">
        <f t="shared" si="2"/>
        <v>131738.69999999998</v>
      </c>
      <c r="I17" s="139">
        <f t="shared" si="2"/>
        <v>6497</v>
      </c>
      <c r="J17" s="139">
        <f t="shared" si="2"/>
        <v>124861.45000000001</v>
      </c>
      <c r="K17" s="139">
        <f t="shared" si="2"/>
        <v>122861.45000000001</v>
      </c>
      <c r="L17" s="139">
        <f t="shared" si="2"/>
        <v>2000</v>
      </c>
      <c r="M17" s="139">
        <f>N17+O17</f>
        <v>155711.77759411663</v>
      </c>
      <c r="N17" s="139">
        <f>N18+N19+N20+N21+N22+N23+N24+N25+N26+N27+N28+N29+N30+N31+N32+N33+N34+N35+N36+N37+N38+N39+N40+N41+N42+N43+N44+N45+N46+N47+N48+N49+N51+N52+N53</f>
        <v>128211.77759411665</v>
      </c>
      <c r="O17" s="139">
        <f>SUM(O18:O53)</f>
        <v>27500</v>
      </c>
      <c r="P17" s="139">
        <f>Q17+R17</f>
        <v>30850.32759411665</v>
      </c>
      <c r="Q17" s="139">
        <f>SUM(Q18:Q53)</f>
        <v>5350.327594116652</v>
      </c>
      <c r="R17" s="139">
        <f>SUM(R18:R53)</f>
        <v>25500</v>
      </c>
      <c r="S17" s="139">
        <f aca="true" t="shared" si="3" ref="S17:X17">SUM(S18:S53)</f>
        <v>166310.1967657492</v>
      </c>
      <c r="T17" s="139">
        <f>SUM(T18:T53)</f>
        <v>128810.19676574918</v>
      </c>
      <c r="U17" s="139">
        <f>SUM(U18:U53)</f>
        <v>37500</v>
      </c>
      <c r="V17" s="139">
        <f t="shared" si="3"/>
        <v>139587.7935366893</v>
      </c>
      <c r="W17" s="139">
        <f t="shared" si="3"/>
        <v>129587.79353668929</v>
      </c>
      <c r="X17" s="139">
        <f t="shared" si="3"/>
        <v>10000</v>
      </c>
    </row>
    <row r="18" spans="1:24" s="56" customFormat="1" ht="27" customHeight="1">
      <c r="A18" s="67"/>
      <c r="B18" s="51"/>
      <c r="C18" s="51"/>
      <c r="D18" s="37"/>
      <c r="E18" s="96" t="s">
        <v>324</v>
      </c>
      <c r="F18" s="78" t="s">
        <v>323</v>
      </c>
      <c r="G18" s="140">
        <f>H18+I18</f>
        <v>102232.4</v>
      </c>
      <c r="H18" s="140">
        <v>102232.4</v>
      </c>
      <c r="I18" s="140">
        <v>0</v>
      </c>
      <c r="J18" s="140">
        <f>K18+L18</f>
        <v>91066.5</v>
      </c>
      <c r="K18" s="140">
        <v>91066.5</v>
      </c>
      <c r="L18" s="140">
        <v>0</v>
      </c>
      <c r="M18" s="140">
        <f>N18+O18</f>
        <v>97120.05119999999</v>
      </c>
      <c r="N18" s="140">
        <f>('[6]բյուջե 2024'!$G$5+'[6]բյուջե 2024'!$H$5+'[6]բյուջե 2024'!$I$5-2227200)/1000</f>
        <v>97120.05119999999</v>
      </c>
      <c r="O18" s="140">
        <v>0</v>
      </c>
      <c r="P18" s="140">
        <f>Q18+R18</f>
        <v>6053.551199999987</v>
      </c>
      <c r="Q18" s="141">
        <f>N18-K18</f>
        <v>6053.551199999987</v>
      </c>
      <c r="R18" s="141">
        <f>O18-L18</f>
        <v>0</v>
      </c>
      <c r="S18" s="140">
        <f>T18+U18</f>
        <v>97240.05119999999</v>
      </c>
      <c r="T18" s="140">
        <f>('[6]բյուջե -2025'!$G$5+'[6]բյուջե -2025'!$H$5+'[6]բյուջե -2025'!$I$5-2227200)/1000</f>
        <v>97240.05119999999</v>
      </c>
      <c r="U18" s="140">
        <v>0</v>
      </c>
      <c r="V18" s="140">
        <f>W18+X18</f>
        <v>97240.05119999999</v>
      </c>
      <c r="W18" s="140">
        <f>('[6]բյուջե-2026'!$G$5+'[6]բյուջե-2026'!$H$5+'[6]բյուջե-2026'!$I$5-2227200)/1000</f>
        <v>97240.05119999999</v>
      </c>
      <c r="X18" s="140">
        <v>0</v>
      </c>
    </row>
    <row r="19" spans="1:24" s="56" customFormat="1" ht="27" customHeight="1">
      <c r="A19" s="67"/>
      <c r="B19" s="51"/>
      <c r="C19" s="51"/>
      <c r="D19" s="37"/>
      <c r="E19" s="96" t="s">
        <v>326</v>
      </c>
      <c r="F19" s="78" t="s">
        <v>325</v>
      </c>
      <c r="G19" s="140">
        <f aca="true" t="shared" si="4" ref="G19:G57">H19+I19</f>
        <v>15258.5</v>
      </c>
      <c r="H19" s="140">
        <v>15258.5</v>
      </c>
      <c r="I19" s="140">
        <v>0</v>
      </c>
      <c r="J19" s="140">
        <f aca="true" t="shared" si="5" ref="J19:J39">K19+L19</f>
        <v>11058.3</v>
      </c>
      <c r="K19" s="140">
        <v>11058.3</v>
      </c>
      <c r="L19" s="140">
        <v>0</v>
      </c>
      <c r="M19" s="140">
        <f aca="true" t="shared" si="6" ref="M19:M31">N19+O19</f>
        <v>12140.006399999998</v>
      </c>
      <c r="N19" s="140">
        <f>('[6]բյուջե 2024'!$G$6+'[6]բյուջե 2024'!$H$6+'[6]բյուջե 2024'!$I$6)/1000</f>
        <v>12140.006399999998</v>
      </c>
      <c r="O19" s="140">
        <v>0</v>
      </c>
      <c r="P19" s="140">
        <f aca="true" t="shared" si="7" ref="P19:P53">Q19+R19</f>
        <v>1081.7063999999991</v>
      </c>
      <c r="Q19" s="141">
        <f aca="true" t="shared" si="8" ref="Q19:Q32">N19-K19</f>
        <v>1081.7063999999991</v>
      </c>
      <c r="R19" s="141">
        <f aca="true" t="shared" si="9" ref="R19:R32">O19-L19</f>
        <v>0</v>
      </c>
      <c r="S19" s="140">
        <f aca="true" t="shared" si="10" ref="S19:S48">T19+U19</f>
        <v>12155.006399999998</v>
      </c>
      <c r="T19" s="140">
        <f>('[6]բյուջե -2025'!$G$6+'[6]բյուջե -2025'!$H$6+'[6]բյուջե -2025'!$I$6)/1000</f>
        <v>12155.006399999998</v>
      </c>
      <c r="U19" s="140">
        <v>0</v>
      </c>
      <c r="V19" s="140">
        <f aca="true" t="shared" si="11" ref="V19:V48">W19+X19</f>
        <v>12155.006399999998</v>
      </c>
      <c r="W19" s="140">
        <f>('[6]բյուջե-2026'!$G$6+'[6]բյուջե-2026'!$H$6+'[6]բյուջե-2026'!$I$6)/1000</f>
        <v>12155.006399999998</v>
      </c>
      <c r="X19" s="140">
        <v>0</v>
      </c>
    </row>
    <row r="20" spans="1:24" s="56" customFormat="1" ht="17.25" customHeight="1">
      <c r="A20" s="67"/>
      <c r="B20" s="51"/>
      <c r="C20" s="51"/>
      <c r="D20" s="37"/>
      <c r="E20" s="101" t="s">
        <v>107</v>
      </c>
      <c r="F20" s="78">
        <v>4115</v>
      </c>
      <c r="G20" s="140">
        <f t="shared" si="4"/>
        <v>2000</v>
      </c>
      <c r="H20" s="140">
        <v>2000</v>
      </c>
      <c r="I20" s="140">
        <v>0</v>
      </c>
      <c r="J20" s="140">
        <f t="shared" si="5"/>
        <v>1862.6</v>
      </c>
      <c r="K20" s="140">
        <v>1862.6</v>
      </c>
      <c r="L20" s="140">
        <v>0</v>
      </c>
      <c r="M20" s="140">
        <f t="shared" si="6"/>
        <v>2921.43474</v>
      </c>
      <c r="N20" s="140">
        <f>'[6]բյուջե 2024'!$G$7/1000</f>
        <v>2921.43474</v>
      </c>
      <c r="O20" s="140">
        <v>0</v>
      </c>
      <c r="P20" s="140">
        <f t="shared" si="7"/>
        <v>1058.8347400000002</v>
      </c>
      <c r="Q20" s="141">
        <f t="shared" si="8"/>
        <v>1058.8347400000002</v>
      </c>
      <c r="R20" s="141">
        <f t="shared" si="9"/>
        <v>0</v>
      </c>
      <c r="S20" s="140">
        <f t="shared" si="10"/>
        <v>2923.53474</v>
      </c>
      <c r="T20" s="140">
        <f>'[6]բյուջե -2025'!$G$7/1000</f>
        <v>2923.53474</v>
      </c>
      <c r="U20" s="140">
        <v>0</v>
      </c>
      <c r="V20" s="140">
        <f t="shared" si="11"/>
        <v>2923.53474</v>
      </c>
      <c r="W20" s="140">
        <f>'[6]բյուջե-2026'!$G$7/1000</f>
        <v>2923.53474</v>
      </c>
      <c r="X20" s="140">
        <v>0</v>
      </c>
    </row>
    <row r="21" spans="1:24" s="56" customFormat="1" ht="18" customHeight="1">
      <c r="A21" s="67"/>
      <c r="B21" s="51"/>
      <c r="C21" s="51"/>
      <c r="D21" s="37"/>
      <c r="E21" s="96" t="s">
        <v>328</v>
      </c>
      <c r="F21" s="78" t="s">
        <v>327</v>
      </c>
      <c r="G21" s="140">
        <f t="shared" si="4"/>
        <v>4200.9</v>
      </c>
      <c r="H21" s="140">
        <v>4200.9</v>
      </c>
      <c r="I21" s="140">
        <v>0</v>
      </c>
      <c r="J21" s="140">
        <f t="shared" si="5"/>
        <v>4167.55</v>
      </c>
      <c r="K21" s="140">
        <v>4167.55</v>
      </c>
      <c r="L21" s="140">
        <v>0</v>
      </c>
      <c r="M21" s="140">
        <f t="shared" si="6"/>
        <v>4302.46314225</v>
      </c>
      <c r="N21" s="140">
        <f>('[6]բյուջե 2024'!$G$12+'[6]բյուջե 2024'!$H$12+'[6]բյուջե 2024'!$I$12)/1000</f>
        <v>4302.46314225</v>
      </c>
      <c r="O21" s="140">
        <v>0</v>
      </c>
      <c r="P21" s="140">
        <f t="shared" si="7"/>
        <v>134.9131422499995</v>
      </c>
      <c r="Q21" s="141">
        <f t="shared" si="8"/>
        <v>134.9131422499995</v>
      </c>
      <c r="R21" s="141">
        <f t="shared" si="9"/>
        <v>0</v>
      </c>
      <c r="S21" s="140">
        <f t="shared" si="10"/>
        <v>4517.5862993625</v>
      </c>
      <c r="T21" s="140">
        <f>('[6]բյուջե -2025'!$G$12+'[6]բյուջե -2025'!$H$12+'[6]բյուջե -2025'!$I$12)/1000</f>
        <v>4517.5862993625</v>
      </c>
      <c r="U21" s="140">
        <v>0</v>
      </c>
      <c r="V21" s="140">
        <f t="shared" si="11"/>
        <v>4743.465614330626</v>
      </c>
      <c r="W21" s="140">
        <f>('[6]բյուջե-2026'!$G$12+'[6]բյուջե-2026'!$H$12+'[6]բյուջե-2026'!$I$12)/1000</f>
        <v>4743.465614330626</v>
      </c>
      <c r="X21" s="140">
        <v>0</v>
      </c>
    </row>
    <row r="22" spans="1:24" s="56" customFormat="1" ht="18" customHeight="1">
      <c r="A22" s="67"/>
      <c r="B22" s="51"/>
      <c r="C22" s="51"/>
      <c r="D22" s="37"/>
      <c r="E22" s="96" t="s">
        <v>330</v>
      </c>
      <c r="F22" s="78" t="s">
        <v>329</v>
      </c>
      <c r="G22" s="140">
        <f t="shared" si="4"/>
        <v>307.1</v>
      </c>
      <c r="H22" s="140">
        <v>307.1</v>
      </c>
      <c r="I22" s="140">
        <v>0</v>
      </c>
      <c r="J22" s="140">
        <f t="shared" si="5"/>
        <v>414.5</v>
      </c>
      <c r="K22" s="140">
        <v>414.5</v>
      </c>
      <c r="L22" s="140">
        <v>0</v>
      </c>
      <c r="M22" s="140">
        <f t="shared" si="6"/>
        <v>353.3201452</v>
      </c>
      <c r="N22" s="140">
        <f>'[6]բյուջե 2024'!$G$14/1000</f>
        <v>353.3201452</v>
      </c>
      <c r="O22" s="140">
        <v>0</v>
      </c>
      <c r="P22" s="140">
        <f t="shared" si="7"/>
        <v>-61.17985479999999</v>
      </c>
      <c r="Q22" s="141">
        <f t="shared" si="8"/>
        <v>-61.17985479999999</v>
      </c>
      <c r="R22" s="141">
        <f t="shared" si="9"/>
        <v>0</v>
      </c>
      <c r="S22" s="140">
        <f t="shared" si="10"/>
        <v>388.65215972</v>
      </c>
      <c r="T22" s="140">
        <f>'[6]բյուջե -2025'!$G$14/1000</f>
        <v>388.65215972</v>
      </c>
      <c r="U22" s="140">
        <v>0</v>
      </c>
      <c r="V22" s="140">
        <f t="shared" si="11"/>
        <v>427.517375692</v>
      </c>
      <c r="W22" s="140">
        <f>'[6]բյուջե-2026'!$G$14/1000</f>
        <v>427.517375692</v>
      </c>
      <c r="X22" s="140">
        <v>0</v>
      </c>
    </row>
    <row r="23" spans="1:24" s="56" customFormat="1" ht="18" customHeight="1">
      <c r="A23" s="67"/>
      <c r="B23" s="51"/>
      <c r="C23" s="51"/>
      <c r="D23" s="37"/>
      <c r="E23" s="96" t="s">
        <v>332</v>
      </c>
      <c r="F23" s="78" t="s">
        <v>331</v>
      </c>
      <c r="G23" s="140">
        <f t="shared" si="4"/>
        <v>1742.1</v>
      </c>
      <c r="H23" s="140">
        <v>1742.1</v>
      </c>
      <c r="I23" s="140">
        <v>0</v>
      </c>
      <c r="J23" s="140">
        <f t="shared" si="5"/>
        <v>2106.4</v>
      </c>
      <c r="K23" s="140">
        <v>2106.4</v>
      </c>
      <c r="L23" s="140">
        <v>0</v>
      </c>
      <c r="M23" s="140">
        <f t="shared" si="6"/>
        <v>1993.4155666666666</v>
      </c>
      <c r="N23" s="140">
        <f>('[6]բյուջե 2024'!$G$15+'[6]բյուջե 2024'!$H$15+'[6]բյուջե 2024'!$I$15)/1000</f>
        <v>1993.4155666666666</v>
      </c>
      <c r="O23" s="140">
        <v>0</v>
      </c>
      <c r="P23" s="140">
        <f t="shared" si="7"/>
        <v>-112.98443333333353</v>
      </c>
      <c r="Q23" s="141">
        <f t="shared" si="8"/>
        <v>-112.98443333333353</v>
      </c>
      <c r="R23" s="141">
        <f t="shared" si="9"/>
        <v>0</v>
      </c>
      <c r="S23" s="140">
        <f t="shared" si="10"/>
        <v>1993.4155666666666</v>
      </c>
      <c r="T23" s="140">
        <f>('[6]բյուջե -2025'!$G$15+'[6]բյուջե -2025'!$H$15+'[6]բյուջե -2025'!$I$15)/1000</f>
        <v>1993.4155666666666</v>
      </c>
      <c r="U23" s="140">
        <v>0</v>
      </c>
      <c r="V23" s="140">
        <f t="shared" si="11"/>
        <v>1993.4155666666666</v>
      </c>
      <c r="W23" s="140">
        <f>('[6]բյուջե-2026'!$G$15+'[6]բյուջե-2026'!$H$15+'[6]բյուջե-2026'!$I$15)/1000</f>
        <v>1993.4155666666666</v>
      </c>
      <c r="X23" s="140">
        <v>0</v>
      </c>
    </row>
    <row r="24" spans="1:24" s="56" customFormat="1" ht="15.75" customHeight="1">
      <c r="A24" s="67"/>
      <c r="B24" s="51"/>
      <c r="C24" s="51"/>
      <c r="D24" s="37"/>
      <c r="E24" s="96" t="s">
        <v>334</v>
      </c>
      <c r="F24" s="78" t="s">
        <v>333</v>
      </c>
      <c r="G24" s="140">
        <f t="shared" si="4"/>
        <v>533</v>
      </c>
      <c r="H24" s="140">
        <v>533</v>
      </c>
      <c r="I24" s="140">
        <v>0</v>
      </c>
      <c r="J24" s="140">
        <f t="shared" si="5"/>
        <v>650</v>
      </c>
      <c r="K24" s="140">
        <v>650</v>
      </c>
      <c r="L24" s="140">
        <v>0</v>
      </c>
      <c r="M24" s="140">
        <f t="shared" si="6"/>
        <v>715</v>
      </c>
      <c r="N24" s="140">
        <f>'[6]բյուջե 2024'!$G$16/1000</f>
        <v>715</v>
      </c>
      <c r="O24" s="140">
        <v>0</v>
      </c>
      <c r="P24" s="140">
        <f t="shared" si="7"/>
        <v>65</v>
      </c>
      <c r="Q24" s="141">
        <f t="shared" si="8"/>
        <v>65</v>
      </c>
      <c r="R24" s="141">
        <f t="shared" si="9"/>
        <v>0</v>
      </c>
      <c r="S24" s="140">
        <f t="shared" si="10"/>
        <v>682.5</v>
      </c>
      <c r="T24" s="140">
        <f>'[6]բյուջե -2025'!$G$16/1000</f>
        <v>682.5</v>
      </c>
      <c r="U24" s="140">
        <v>0</v>
      </c>
      <c r="V24" s="140">
        <f t="shared" si="11"/>
        <v>698.75</v>
      </c>
      <c r="W24" s="140">
        <f>'[6]բյուջե-2026'!$G$16/1000</f>
        <v>698.75</v>
      </c>
      <c r="X24" s="140">
        <v>0</v>
      </c>
    </row>
    <row r="25" spans="1:24" s="56" customFormat="1" ht="13.5" customHeight="1">
      <c r="A25" s="67"/>
      <c r="B25" s="51"/>
      <c r="C25" s="51"/>
      <c r="D25" s="37"/>
      <c r="E25" s="96" t="s">
        <v>336</v>
      </c>
      <c r="F25" s="78" t="s">
        <v>335</v>
      </c>
      <c r="G25" s="140">
        <f t="shared" si="4"/>
        <v>0</v>
      </c>
      <c r="H25" s="140">
        <v>0</v>
      </c>
      <c r="I25" s="140">
        <v>0</v>
      </c>
      <c r="J25" s="140">
        <f t="shared" si="5"/>
        <v>300</v>
      </c>
      <c r="K25" s="140">
        <v>300</v>
      </c>
      <c r="L25" s="140">
        <v>0</v>
      </c>
      <c r="M25" s="140">
        <f t="shared" si="6"/>
        <v>150</v>
      </c>
      <c r="N25" s="140">
        <f>'[6]բյուջե 2024'!$G$17/1000</f>
        <v>150</v>
      </c>
      <c r="O25" s="140">
        <v>0</v>
      </c>
      <c r="P25" s="140">
        <f t="shared" si="7"/>
        <v>-150</v>
      </c>
      <c r="Q25" s="141">
        <f t="shared" si="8"/>
        <v>-150</v>
      </c>
      <c r="R25" s="141">
        <f t="shared" si="9"/>
        <v>0</v>
      </c>
      <c r="S25" s="140">
        <f t="shared" si="10"/>
        <v>150</v>
      </c>
      <c r="T25" s="140">
        <f>'[6]բյուջե -2025'!$G$17/1000</f>
        <v>150</v>
      </c>
      <c r="U25" s="140">
        <v>0</v>
      </c>
      <c r="V25" s="140">
        <f t="shared" si="11"/>
        <v>150</v>
      </c>
      <c r="W25" s="140">
        <f>'[6]բյուջե-2026'!$G$17/1000</f>
        <v>150</v>
      </c>
      <c r="X25" s="140">
        <v>0</v>
      </c>
    </row>
    <row r="26" spans="1:24" s="56" customFormat="1" ht="13.5" customHeight="1">
      <c r="A26" s="67"/>
      <c r="B26" s="51"/>
      <c r="C26" s="51"/>
      <c r="D26" s="37"/>
      <c r="E26" s="96" t="s">
        <v>311</v>
      </c>
      <c r="F26" s="78">
        <v>4217</v>
      </c>
      <c r="G26" s="140">
        <f t="shared" si="4"/>
        <v>0</v>
      </c>
      <c r="H26" s="140">
        <v>0</v>
      </c>
      <c r="I26" s="140">
        <v>0</v>
      </c>
      <c r="J26" s="140">
        <f t="shared" si="5"/>
        <v>0</v>
      </c>
      <c r="K26" s="140">
        <v>0</v>
      </c>
      <c r="L26" s="140">
        <v>0</v>
      </c>
      <c r="M26" s="140">
        <f t="shared" si="6"/>
        <v>0</v>
      </c>
      <c r="N26" s="140">
        <f>K26+K26*0.05</f>
        <v>0</v>
      </c>
      <c r="O26" s="140">
        <v>0</v>
      </c>
      <c r="P26" s="140">
        <f t="shared" si="7"/>
        <v>0</v>
      </c>
      <c r="Q26" s="141">
        <f t="shared" si="8"/>
        <v>0</v>
      </c>
      <c r="R26" s="141">
        <f t="shared" si="9"/>
        <v>0</v>
      </c>
      <c r="S26" s="140">
        <f t="shared" si="10"/>
        <v>0</v>
      </c>
      <c r="T26" s="140">
        <f aca="true" t="shared" si="12" ref="T26:T53">(H26+K26+N26)/3</f>
        <v>0</v>
      </c>
      <c r="U26" s="140">
        <v>0</v>
      </c>
      <c r="V26" s="140">
        <f t="shared" si="11"/>
        <v>0</v>
      </c>
      <c r="W26" s="140">
        <f>(T26+N26)/2</f>
        <v>0</v>
      </c>
      <c r="X26" s="140">
        <v>0</v>
      </c>
    </row>
    <row r="27" spans="1:24" s="56" customFormat="1" ht="18" customHeight="1">
      <c r="A27" s="67"/>
      <c r="B27" s="51"/>
      <c r="C27" s="51"/>
      <c r="D27" s="37"/>
      <c r="E27" s="96" t="s">
        <v>338</v>
      </c>
      <c r="F27" s="78" t="s">
        <v>337</v>
      </c>
      <c r="G27" s="140">
        <f t="shared" si="4"/>
        <v>658.2</v>
      </c>
      <c r="H27" s="140">
        <v>658.2</v>
      </c>
      <c r="I27" s="140">
        <v>0</v>
      </c>
      <c r="J27" s="140">
        <f t="shared" si="5"/>
        <v>850</v>
      </c>
      <c r="K27" s="140">
        <v>850</v>
      </c>
      <c r="L27" s="140">
        <v>0</v>
      </c>
      <c r="M27" s="140">
        <f t="shared" si="6"/>
        <v>1465</v>
      </c>
      <c r="N27" s="140">
        <f>('[6]բյուջե 2024'!$G$9+'[6]բյուջե 2024'!$H$9+'[6]բյուջե 2024'!$I$9)/1000</f>
        <v>1465</v>
      </c>
      <c r="O27" s="140">
        <v>0</v>
      </c>
      <c r="P27" s="140">
        <f t="shared" si="7"/>
        <v>615</v>
      </c>
      <c r="Q27" s="141">
        <f t="shared" si="8"/>
        <v>615</v>
      </c>
      <c r="R27" s="141">
        <f t="shared" si="9"/>
        <v>0</v>
      </c>
      <c r="S27" s="140">
        <f t="shared" si="10"/>
        <v>1407.5</v>
      </c>
      <c r="T27" s="140">
        <f>('[6]բյուջե -2025'!$G$9+'[6]բյուջե -2025'!$H$9+'[6]բյուջե -2025'!$I$9)/1000</f>
        <v>1407.5</v>
      </c>
      <c r="U27" s="140">
        <v>0</v>
      </c>
      <c r="V27" s="140">
        <f t="shared" si="11"/>
        <v>1436.25</v>
      </c>
      <c r="W27" s="140">
        <f>('[6]բյուջե-2026'!$G$9+'[6]բյուջե-2026'!$H$9+'[6]բյուջե-2026'!$I$9)/1000</f>
        <v>1436.25</v>
      </c>
      <c r="X27" s="140">
        <v>0</v>
      </c>
    </row>
    <row r="28" spans="1:24" s="56" customFormat="1" ht="13.5" customHeight="1">
      <c r="A28" s="67"/>
      <c r="B28" s="51"/>
      <c r="C28" s="51"/>
      <c r="D28" s="37"/>
      <c r="E28" s="96" t="s">
        <v>340</v>
      </c>
      <c r="F28" s="78" t="s">
        <v>339</v>
      </c>
      <c r="G28" s="140">
        <f t="shared" si="4"/>
        <v>0</v>
      </c>
      <c r="H28" s="140">
        <v>0</v>
      </c>
      <c r="I28" s="140">
        <v>0</v>
      </c>
      <c r="J28" s="140">
        <f t="shared" si="5"/>
        <v>1000</v>
      </c>
      <c r="K28" s="140">
        <v>1000</v>
      </c>
      <c r="L28" s="140">
        <v>0</v>
      </c>
      <c r="M28" s="140">
        <f t="shared" si="6"/>
        <v>550</v>
      </c>
      <c r="N28" s="140">
        <f>'[6]բյուջե 2024'!$G$10/1000</f>
        <v>550</v>
      </c>
      <c r="O28" s="140">
        <v>0</v>
      </c>
      <c r="P28" s="140">
        <f t="shared" si="7"/>
        <v>-450</v>
      </c>
      <c r="Q28" s="141">
        <f t="shared" si="8"/>
        <v>-450</v>
      </c>
      <c r="R28" s="141">
        <f t="shared" si="9"/>
        <v>0</v>
      </c>
      <c r="S28" s="140">
        <f t="shared" si="10"/>
        <v>525</v>
      </c>
      <c r="T28" s="140">
        <f>'[6]բյուջե -2025'!$G$10/1000</f>
        <v>525</v>
      </c>
      <c r="U28" s="140">
        <v>0</v>
      </c>
      <c r="V28" s="140">
        <f t="shared" si="11"/>
        <v>537.5</v>
      </c>
      <c r="W28" s="140">
        <f>'[6]բյուջե-2026'!$G$10/1000</f>
        <v>537.5</v>
      </c>
      <c r="X28" s="140">
        <v>0</v>
      </c>
    </row>
    <row r="29" spans="1:24" s="56" customFormat="1" ht="17.25" customHeight="1">
      <c r="A29" s="67"/>
      <c r="B29" s="51"/>
      <c r="C29" s="51"/>
      <c r="D29" s="37"/>
      <c r="E29" s="96" t="s">
        <v>108</v>
      </c>
      <c r="F29" s="78">
        <v>4229</v>
      </c>
      <c r="G29" s="140">
        <f t="shared" si="4"/>
        <v>1207.8</v>
      </c>
      <c r="H29" s="140">
        <v>1207.8</v>
      </c>
      <c r="I29" s="140">
        <v>0</v>
      </c>
      <c r="J29" s="140">
        <f t="shared" si="5"/>
        <v>1500</v>
      </c>
      <c r="K29" s="140">
        <v>1500</v>
      </c>
      <c r="L29" s="140">
        <v>0</v>
      </c>
      <c r="M29" s="140">
        <f t="shared" si="6"/>
        <v>1100</v>
      </c>
      <c r="N29" s="140">
        <f>'[6]բյուջե 2024'!$G$19/1000</f>
        <v>1100</v>
      </c>
      <c r="O29" s="140">
        <v>0</v>
      </c>
      <c r="P29" s="140">
        <f t="shared" si="7"/>
        <v>-400</v>
      </c>
      <c r="Q29" s="141">
        <f t="shared" si="8"/>
        <v>-400</v>
      </c>
      <c r="R29" s="141">
        <f t="shared" si="9"/>
        <v>0</v>
      </c>
      <c r="S29" s="140">
        <f t="shared" si="10"/>
        <v>1210</v>
      </c>
      <c r="T29" s="140">
        <f>'[6]բյուջե -2025'!$G$19/1000</f>
        <v>1210</v>
      </c>
      <c r="U29" s="140">
        <v>0</v>
      </c>
      <c r="V29" s="140">
        <f t="shared" si="11"/>
        <v>1331</v>
      </c>
      <c r="W29" s="140">
        <f>'[6]բյուջե-2026'!$G$19/1000</f>
        <v>1331</v>
      </c>
      <c r="X29" s="140">
        <v>0</v>
      </c>
    </row>
    <row r="30" spans="1:24" s="56" customFormat="1" ht="13.5" customHeight="1">
      <c r="A30" s="67"/>
      <c r="B30" s="51"/>
      <c r="C30" s="51"/>
      <c r="D30" s="37"/>
      <c r="E30" s="96" t="s">
        <v>342</v>
      </c>
      <c r="F30" s="78" t="s">
        <v>341</v>
      </c>
      <c r="G30" s="140">
        <f t="shared" si="4"/>
        <v>0</v>
      </c>
      <c r="H30" s="140">
        <v>0</v>
      </c>
      <c r="I30" s="140">
        <v>0</v>
      </c>
      <c r="J30" s="140">
        <f t="shared" si="5"/>
        <v>0</v>
      </c>
      <c r="K30" s="140">
        <v>0</v>
      </c>
      <c r="L30" s="140">
        <v>0</v>
      </c>
      <c r="M30" s="140">
        <f t="shared" si="6"/>
        <v>0</v>
      </c>
      <c r="N30" s="140">
        <v>0</v>
      </c>
      <c r="O30" s="140">
        <v>0</v>
      </c>
      <c r="P30" s="140">
        <f t="shared" si="7"/>
        <v>0</v>
      </c>
      <c r="Q30" s="141">
        <f t="shared" si="8"/>
        <v>0</v>
      </c>
      <c r="R30" s="141">
        <f t="shared" si="9"/>
        <v>0</v>
      </c>
      <c r="S30" s="140">
        <f t="shared" si="10"/>
        <v>0</v>
      </c>
      <c r="T30" s="140">
        <f t="shared" si="12"/>
        <v>0</v>
      </c>
      <c r="U30" s="140">
        <v>0</v>
      </c>
      <c r="V30" s="140">
        <f t="shared" si="11"/>
        <v>0</v>
      </c>
      <c r="W30" s="140">
        <f>(T30+N30)/2</f>
        <v>0</v>
      </c>
      <c r="X30" s="140">
        <v>0</v>
      </c>
    </row>
    <row r="31" spans="1:24" s="56" customFormat="1" ht="17.25" customHeight="1">
      <c r="A31" s="67"/>
      <c r="B31" s="51"/>
      <c r="C31" s="51"/>
      <c r="D31" s="37"/>
      <c r="E31" s="96" t="s">
        <v>344</v>
      </c>
      <c r="F31" s="78" t="s">
        <v>343</v>
      </c>
      <c r="G31" s="140">
        <f t="shared" si="4"/>
        <v>0</v>
      </c>
      <c r="H31" s="140">
        <v>0</v>
      </c>
      <c r="I31" s="140">
        <v>0</v>
      </c>
      <c r="J31" s="140">
        <f t="shared" si="5"/>
        <v>0</v>
      </c>
      <c r="K31" s="140">
        <v>0</v>
      </c>
      <c r="L31" s="140">
        <v>0</v>
      </c>
      <c r="M31" s="140">
        <f t="shared" si="6"/>
        <v>0</v>
      </c>
      <c r="N31" s="140">
        <v>0</v>
      </c>
      <c r="O31" s="140">
        <v>0</v>
      </c>
      <c r="P31" s="140">
        <f t="shared" si="7"/>
        <v>0</v>
      </c>
      <c r="Q31" s="141">
        <f t="shared" si="8"/>
        <v>0</v>
      </c>
      <c r="R31" s="141">
        <f t="shared" si="9"/>
        <v>0</v>
      </c>
      <c r="S31" s="140">
        <f t="shared" si="10"/>
        <v>0</v>
      </c>
      <c r="T31" s="140">
        <f t="shared" si="12"/>
        <v>0</v>
      </c>
      <c r="U31" s="140">
        <v>0</v>
      </c>
      <c r="V31" s="140">
        <f t="shared" si="11"/>
        <v>0</v>
      </c>
      <c r="W31" s="140">
        <f>(T31+N31)/2</f>
        <v>0</v>
      </c>
      <c r="X31" s="140">
        <v>0</v>
      </c>
    </row>
    <row r="32" spans="1:24" s="56" customFormat="1" ht="24.75" customHeight="1">
      <c r="A32" s="67"/>
      <c r="B32" s="51"/>
      <c r="C32" s="51"/>
      <c r="D32" s="37"/>
      <c r="E32" s="96" t="s">
        <v>346</v>
      </c>
      <c r="F32" s="78" t="s">
        <v>345</v>
      </c>
      <c r="G32" s="140">
        <f t="shared" si="4"/>
        <v>0</v>
      </c>
      <c r="H32" s="140">
        <v>0</v>
      </c>
      <c r="I32" s="140">
        <v>0</v>
      </c>
      <c r="J32" s="140">
        <f t="shared" si="5"/>
        <v>360</v>
      </c>
      <c r="K32" s="140">
        <v>360</v>
      </c>
      <c r="L32" s="140">
        <v>0</v>
      </c>
      <c r="M32" s="140">
        <f>N32+O32</f>
        <v>360</v>
      </c>
      <c r="N32" s="140">
        <f>('[6]բյուջե 2024'!$G$22+'[6]բյուջե 2024'!$H$22+'[6]բյուջե 2024'!$I$22)/1000</f>
        <v>360</v>
      </c>
      <c r="O32" s="140">
        <v>0</v>
      </c>
      <c r="P32" s="140">
        <f t="shared" si="7"/>
        <v>0</v>
      </c>
      <c r="Q32" s="141">
        <f t="shared" si="8"/>
        <v>0</v>
      </c>
      <c r="R32" s="141">
        <f t="shared" si="9"/>
        <v>0</v>
      </c>
      <c r="S32" s="140">
        <f t="shared" si="10"/>
        <v>360</v>
      </c>
      <c r="T32" s="140">
        <f>('[6]բյուջե -2025'!$G$22+'[6]բյուջե -2025'!$H$22+'[6]բյուջե -2025'!$I$22)/1000</f>
        <v>360</v>
      </c>
      <c r="U32" s="140">
        <v>0</v>
      </c>
      <c r="V32" s="140">
        <f t="shared" si="11"/>
        <v>360</v>
      </c>
      <c r="W32" s="140">
        <f>('[6]բյուջե-2026'!$G$22+'[6]բյուջե-2026'!$H$22+'[6]բյուջե-2026'!$I$22)/1000</f>
        <v>360</v>
      </c>
      <c r="X32" s="140">
        <v>0</v>
      </c>
    </row>
    <row r="33" spans="1:24" s="56" customFormat="1" ht="13.5" customHeight="1">
      <c r="A33" s="67"/>
      <c r="B33" s="51"/>
      <c r="C33" s="51"/>
      <c r="D33" s="37"/>
      <c r="E33" s="96" t="s">
        <v>348</v>
      </c>
      <c r="F33" s="78" t="s">
        <v>347</v>
      </c>
      <c r="G33" s="140">
        <f t="shared" si="4"/>
        <v>0</v>
      </c>
      <c r="H33" s="140">
        <v>0</v>
      </c>
      <c r="I33" s="140">
        <v>0</v>
      </c>
      <c r="J33" s="140">
        <f t="shared" si="5"/>
        <v>0</v>
      </c>
      <c r="K33" s="140">
        <v>0</v>
      </c>
      <c r="L33" s="140">
        <v>0</v>
      </c>
      <c r="M33" s="140">
        <f>N33+O33</f>
        <v>0</v>
      </c>
      <c r="N33" s="140">
        <v>0</v>
      </c>
      <c r="O33" s="140">
        <v>0</v>
      </c>
      <c r="P33" s="140">
        <f t="shared" si="7"/>
        <v>0</v>
      </c>
      <c r="Q33" s="141">
        <f aca="true" t="shared" si="13" ref="Q33:Q46">N33-K33</f>
        <v>0</v>
      </c>
      <c r="R33" s="141">
        <f aca="true" t="shared" si="14" ref="R33:R46">O33-L33</f>
        <v>0</v>
      </c>
      <c r="S33" s="140">
        <f t="shared" si="10"/>
        <v>0</v>
      </c>
      <c r="T33" s="140">
        <f t="shared" si="12"/>
        <v>0</v>
      </c>
      <c r="U33" s="140">
        <v>0</v>
      </c>
      <c r="V33" s="140">
        <f t="shared" si="11"/>
        <v>0</v>
      </c>
      <c r="W33" s="140">
        <f>(T33+N33)/2</f>
        <v>0</v>
      </c>
      <c r="X33" s="140">
        <v>0</v>
      </c>
    </row>
    <row r="34" spans="1:24" s="56" customFormat="1" ht="12.75" customHeight="1">
      <c r="A34" s="67"/>
      <c r="B34" s="51"/>
      <c r="C34" s="51"/>
      <c r="D34" s="37"/>
      <c r="E34" s="96" t="s">
        <v>350</v>
      </c>
      <c r="F34" s="78" t="s">
        <v>349</v>
      </c>
      <c r="G34" s="140">
        <f t="shared" si="4"/>
        <v>0</v>
      </c>
      <c r="H34" s="140">
        <v>0</v>
      </c>
      <c r="I34" s="140">
        <v>0</v>
      </c>
      <c r="J34" s="140">
        <f t="shared" si="5"/>
        <v>0</v>
      </c>
      <c r="K34" s="140">
        <v>0</v>
      </c>
      <c r="L34" s="140">
        <v>0</v>
      </c>
      <c r="M34" s="140">
        <f>N34+O34</f>
        <v>0</v>
      </c>
      <c r="N34" s="140">
        <v>0</v>
      </c>
      <c r="O34" s="140">
        <v>0</v>
      </c>
      <c r="P34" s="140">
        <f t="shared" si="7"/>
        <v>0</v>
      </c>
      <c r="Q34" s="141">
        <f t="shared" si="13"/>
        <v>0</v>
      </c>
      <c r="R34" s="141">
        <f t="shared" si="14"/>
        <v>0</v>
      </c>
      <c r="S34" s="140">
        <f t="shared" si="10"/>
        <v>0</v>
      </c>
      <c r="T34" s="140">
        <f t="shared" si="12"/>
        <v>0</v>
      </c>
      <c r="U34" s="140">
        <v>0</v>
      </c>
      <c r="V34" s="140">
        <f t="shared" si="11"/>
        <v>0</v>
      </c>
      <c r="W34" s="140">
        <f>(T34+N34)/2</f>
        <v>0</v>
      </c>
      <c r="X34" s="140">
        <v>0</v>
      </c>
    </row>
    <row r="35" spans="1:24" s="56" customFormat="1" ht="12.75" customHeight="1">
      <c r="A35" s="67"/>
      <c r="B35" s="51"/>
      <c r="C35" s="51"/>
      <c r="D35" s="37"/>
      <c r="E35" s="96" t="s">
        <v>352</v>
      </c>
      <c r="F35" s="78" t="s">
        <v>351</v>
      </c>
      <c r="G35" s="140">
        <f t="shared" si="4"/>
        <v>0</v>
      </c>
      <c r="H35" s="140">
        <v>0</v>
      </c>
      <c r="I35" s="140">
        <v>0</v>
      </c>
      <c r="J35" s="140">
        <f t="shared" si="5"/>
        <v>0</v>
      </c>
      <c r="K35" s="140">
        <v>0</v>
      </c>
      <c r="L35" s="140">
        <v>0</v>
      </c>
      <c r="M35" s="140">
        <f>N35+O35</f>
        <v>0</v>
      </c>
      <c r="N35" s="140">
        <v>0</v>
      </c>
      <c r="O35" s="140">
        <v>0</v>
      </c>
      <c r="P35" s="140">
        <f t="shared" si="7"/>
        <v>0</v>
      </c>
      <c r="Q35" s="141">
        <f t="shared" si="13"/>
        <v>0</v>
      </c>
      <c r="R35" s="141">
        <f t="shared" si="14"/>
        <v>0</v>
      </c>
      <c r="S35" s="140">
        <f t="shared" si="10"/>
        <v>0</v>
      </c>
      <c r="T35" s="140">
        <f t="shared" si="12"/>
        <v>0</v>
      </c>
      <c r="U35" s="140">
        <v>0</v>
      </c>
      <c r="V35" s="140">
        <f t="shared" si="11"/>
        <v>0</v>
      </c>
      <c r="W35" s="140">
        <f>(T35+N35)/2</f>
        <v>0</v>
      </c>
      <c r="X35" s="140">
        <v>0</v>
      </c>
    </row>
    <row r="36" spans="1:24" s="56" customFormat="1" ht="12.75" customHeight="1">
      <c r="A36" s="67"/>
      <c r="B36" s="51"/>
      <c r="C36" s="51"/>
      <c r="D36" s="37"/>
      <c r="E36" s="96" t="s">
        <v>353</v>
      </c>
      <c r="F36" s="78" t="s">
        <v>354</v>
      </c>
      <c r="G36" s="140">
        <f t="shared" si="4"/>
        <v>0</v>
      </c>
      <c r="H36" s="140">
        <v>0</v>
      </c>
      <c r="I36" s="140">
        <v>0</v>
      </c>
      <c r="J36" s="140">
        <f t="shared" si="5"/>
        <v>0</v>
      </c>
      <c r="K36" s="140">
        <v>0</v>
      </c>
      <c r="L36" s="140">
        <v>0</v>
      </c>
      <c r="M36" s="140">
        <f aca="true" t="shared" si="15" ref="M36:M48">N36+O36</f>
        <v>0</v>
      </c>
      <c r="N36" s="140">
        <v>0</v>
      </c>
      <c r="O36" s="140">
        <v>0</v>
      </c>
      <c r="P36" s="140">
        <f t="shared" si="7"/>
        <v>0</v>
      </c>
      <c r="Q36" s="141">
        <f t="shared" si="13"/>
        <v>0</v>
      </c>
      <c r="R36" s="141">
        <f t="shared" si="14"/>
        <v>0</v>
      </c>
      <c r="S36" s="140">
        <f t="shared" si="10"/>
        <v>0</v>
      </c>
      <c r="T36" s="140">
        <f t="shared" si="12"/>
        <v>0</v>
      </c>
      <c r="U36" s="140">
        <v>0</v>
      </c>
      <c r="V36" s="140">
        <f t="shared" si="11"/>
        <v>0</v>
      </c>
      <c r="W36" s="140">
        <f>(T36+N36)/2</f>
        <v>0</v>
      </c>
      <c r="X36" s="140">
        <v>0</v>
      </c>
    </row>
    <row r="37" spans="1:24" s="56" customFormat="1" ht="12" customHeight="1">
      <c r="A37" s="67"/>
      <c r="B37" s="51"/>
      <c r="C37" s="51"/>
      <c r="D37" s="37"/>
      <c r="E37" s="96" t="s">
        <v>356</v>
      </c>
      <c r="F37" s="78" t="s">
        <v>355</v>
      </c>
      <c r="G37" s="140">
        <f t="shared" si="4"/>
        <v>134.9</v>
      </c>
      <c r="H37" s="140">
        <v>134.9</v>
      </c>
      <c r="I37" s="140">
        <v>0</v>
      </c>
      <c r="J37" s="140">
        <f t="shared" si="5"/>
        <v>174.8</v>
      </c>
      <c r="K37" s="140">
        <v>174.8</v>
      </c>
      <c r="L37" s="140">
        <v>0</v>
      </c>
      <c r="M37" s="140">
        <f t="shared" si="15"/>
        <v>166.524</v>
      </c>
      <c r="N37" s="140">
        <f>('[6]բյուջե 2024'!$G$28+'[6]բյուջե 2024'!$H$28+'[6]բյուջե 2024'!$I$28)/1000</f>
        <v>166.524</v>
      </c>
      <c r="O37" s="140">
        <v>0</v>
      </c>
      <c r="P37" s="140">
        <f t="shared" si="7"/>
        <v>-8.27600000000001</v>
      </c>
      <c r="Q37" s="141">
        <f t="shared" si="13"/>
        <v>-8.27600000000001</v>
      </c>
      <c r="R37" s="141">
        <f t="shared" si="14"/>
        <v>0</v>
      </c>
      <c r="S37" s="140">
        <f t="shared" si="10"/>
        <v>166.524</v>
      </c>
      <c r="T37" s="140">
        <f>('[6]բյուջե -2025'!$G$28+'[6]բյուջե -2025'!$H$28+'[6]բյուջե -2025'!$I$28)/1000</f>
        <v>166.524</v>
      </c>
      <c r="U37" s="140">
        <v>0</v>
      </c>
      <c r="V37" s="140">
        <f t="shared" si="11"/>
        <v>166.524</v>
      </c>
      <c r="W37" s="140">
        <f>('[6]բյուջե-2026'!$G$28+'[6]բյուջե-2026'!$H$28+'[6]բյուջե-2026'!$I$28)/1000</f>
        <v>166.524</v>
      </c>
      <c r="X37" s="140">
        <v>0</v>
      </c>
    </row>
    <row r="38" spans="1:24" s="56" customFormat="1" ht="23.25" customHeight="1">
      <c r="A38" s="67"/>
      <c r="B38" s="51"/>
      <c r="C38" s="51"/>
      <c r="D38" s="37"/>
      <c r="E38" s="96" t="s">
        <v>360</v>
      </c>
      <c r="F38" s="78" t="s">
        <v>359</v>
      </c>
      <c r="G38" s="140">
        <f t="shared" si="4"/>
        <v>1227.4</v>
      </c>
      <c r="H38" s="140">
        <v>1227.4</v>
      </c>
      <c r="I38" s="140">
        <v>0</v>
      </c>
      <c r="J38" s="140">
        <f t="shared" si="5"/>
        <v>1898.8</v>
      </c>
      <c r="K38" s="140">
        <v>1898.8</v>
      </c>
      <c r="L38" s="140">
        <v>0</v>
      </c>
      <c r="M38" s="140">
        <f t="shared" si="15"/>
        <v>1014.158</v>
      </c>
      <c r="N38" s="140">
        <f>('[6]բյուջե 2024'!$G$30+'[6]բյուջե 2024'!$H$30+'[6]բյուջե 2024'!$I$30)/1000</f>
        <v>1014.158</v>
      </c>
      <c r="O38" s="140">
        <v>0</v>
      </c>
      <c r="P38" s="140">
        <f t="shared" si="7"/>
        <v>-884.6419999999999</v>
      </c>
      <c r="Q38" s="141">
        <f t="shared" si="13"/>
        <v>-884.6419999999999</v>
      </c>
      <c r="R38" s="141">
        <f t="shared" si="14"/>
        <v>0</v>
      </c>
      <c r="S38" s="140">
        <f t="shared" si="10"/>
        <v>1015.137</v>
      </c>
      <c r="T38" s="140">
        <f>('[6]բյուջե -2025'!$G$30+'[6]բյուջե -2025'!$H$30+'[6]բյուջե -2025'!$I$30)/1000</f>
        <v>1015.137</v>
      </c>
      <c r="U38" s="140">
        <v>0</v>
      </c>
      <c r="V38" s="140">
        <f t="shared" si="11"/>
        <v>1014.6475</v>
      </c>
      <c r="W38" s="140">
        <f>('[6]բյուջե-2026'!$G$30+'[6]բյուջե-2026'!$H$30+'[6]բյուջե-2026'!$I$30)/1000</f>
        <v>1014.6475</v>
      </c>
      <c r="X38" s="140">
        <v>0</v>
      </c>
    </row>
    <row r="39" spans="1:24" s="56" customFormat="1" ht="12" customHeight="1">
      <c r="A39" s="67"/>
      <c r="B39" s="51"/>
      <c r="C39" s="51"/>
      <c r="D39" s="37"/>
      <c r="E39" s="96" t="s">
        <v>362</v>
      </c>
      <c r="F39" s="78" t="s">
        <v>361</v>
      </c>
      <c r="G39" s="140">
        <f t="shared" si="4"/>
        <v>436.2</v>
      </c>
      <c r="H39" s="140">
        <v>436.2</v>
      </c>
      <c r="I39" s="140">
        <v>0</v>
      </c>
      <c r="J39" s="140">
        <f t="shared" si="5"/>
        <v>608.8</v>
      </c>
      <c r="K39" s="140">
        <v>608.8</v>
      </c>
      <c r="L39" s="140">
        <v>0</v>
      </c>
      <c r="M39" s="140">
        <f t="shared" si="15"/>
        <v>620.95</v>
      </c>
      <c r="N39" s="140">
        <f>'[6]բյուջե 2024'!$G$32/1000</f>
        <v>620.95</v>
      </c>
      <c r="O39" s="140">
        <v>0</v>
      </c>
      <c r="P39" s="140">
        <f t="shared" si="7"/>
        <v>12.150000000000091</v>
      </c>
      <c r="Q39" s="141">
        <f t="shared" si="13"/>
        <v>12.150000000000091</v>
      </c>
      <c r="R39" s="141">
        <f t="shared" si="14"/>
        <v>0</v>
      </c>
      <c r="S39" s="140">
        <f t="shared" si="10"/>
        <v>592.725</v>
      </c>
      <c r="T39" s="140">
        <f>'[6]բյուջե -2025'!$G$32/1000</f>
        <v>592.725</v>
      </c>
      <c r="U39" s="140">
        <v>0</v>
      </c>
      <c r="V39" s="140">
        <f t="shared" si="11"/>
        <v>606.8375</v>
      </c>
      <c r="W39" s="140">
        <f>'[6]բյուջե-2026'!$G$32/1000</f>
        <v>606.8375</v>
      </c>
      <c r="X39" s="140">
        <v>0</v>
      </c>
    </row>
    <row r="40" spans="1:24" s="56" customFormat="1" ht="12" customHeight="1">
      <c r="A40" s="67"/>
      <c r="B40" s="51"/>
      <c r="C40" s="51"/>
      <c r="D40" s="37"/>
      <c r="E40" s="96" t="s">
        <v>364</v>
      </c>
      <c r="F40" s="78" t="s">
        <v>363</v>
      </c>
      <c r="G40" s="140">
        <f>H40+I40</f>
        <v>1052.9</v>
      </c>
      <c r="H40" s="140">
        <v>1052.9</v>
      </c>
      <c r="I40" s="140">
        <v>0</v>
      </c>
      <c r="J40" s="140">
        <f>K40+L40</f>
        <v>3534.7</v>
      </c>
      <c r="K40" s="140">
        <v>3534.7</v>
      </c>
      <c r="L40" s="140">
        <v>0</v>
      </c>
      <c r="M40" s="140">
        <f t="shared" si="15"/>
        <v>1917.6</v>
      </c>
      <c r="N40" s="140">
        <f>'[6]բյուջե 2024'!$G$34/1000</f>
        <v>1917.6</v>
      </c>
      <c r="O40" s="140">
        <v>0</v>
      </c>
      <c r="P40" s="140">
        <f t="shared" si="7"/>
        <v>-1617.1</v>
      </c>
      <c r="Q40" s="141">
        <f t="shared" si="13"/>
        <v>-1617.1</v>
      </c>
      <c r="R40" s="141">
        <f t="shared" si="14"/>
        <v>0</v>
      </c>
      <c r="S40" s="140">
        <f t="shared" si="10"/>
        <v>2109.36</v>
      </c>
      <c r="T40" s="140">
        <f>'[6]բյուջե -2025'!$G$34/1000</f>
        <v>2109.36</v>
      </c>
      <c r="U40" s="140">
        <v>0</v>
      </c>
      <c r="V40" s="140">
        <f t="shared" si="11"/>
        <v>2320.296</v>
      </c>
      <c r="W40" s="140">
        <f>'[6]բյուջե-2026'!$G$34/1000</f>
        <v>2320.296</v>
      </c>
      <c r="X40" s="140">
        <v>0</v>
      </c>
    </row>
    <row r="41" spans="1:24" s="56" customFormat="1" ht="12" customHeight="1">
      <c r="A41" s="67"/>
      <c r="B41" s="51"/>
      <c r="C41" s="51"/>
      <c r="D41" s="37"/>
      <c r="E41" s="96" t="s">
        <v>152</v>
      </c>
      <c r="F41" s="78">
        <v>4266</v>
      </c>
      <c r="G41" s="140">
        <f>H41+I41</f>
        <v>0</v>
      </c>
      <c r="H41" s="140">
        <v>0</v>
      </c>
      <c r="I41" s="140">
        <v>0</v>
      </c>
      <c r="J41" s="140">
        <f>K41+L41</f>
        <v>423.4</v>
      </c>
      <c r="K41" s="140">
        <v>423.4</v>
      </c>
      <c r="L41" s="140">
        <v>0</v>
      </c>
      <c r="M41" s="140">
        <f t="shared" si="15"/>
        <v>623.4184</v>
      </c>
      <c r="N41" s="140">
        <f>'[6]բյուջե 2024'!$G$35/1000</f>
        <v>623.4184</v>
      </c>
      <c r="O41" s="140">
        <v>0</v>
      </c>
      <c r="P41" s="140">
        <f t="shared" si="7"/>
        <v>200.01840000000004</v>
      </c>
      <c r="Q41" s="141">
        <f t="shared" si="13"/>
        <v>200.01840000000004</v>
      </c>
      <c r="R41" s="141">
        <f t="shared" si="14"/>
        <v>0</v>
      </c>
      <c r="S41" s="140">
        <f t="shared" si="10"/>
        <v>595.0812</v>
      </c>
      <c r="T41" s="140">
        <f>'[6]բյուջե -2025'!$G$35/1000</f>
        <v>595.0812</v>
      </c>
      <c r="U41" s="140">
        <v>0</v>
      </c>
      <c r="V41" s="140">
        <f t="shared" si="11"/>
        <v>609.2498</v>
      </c>
      <c r="W41" s="140">
        <f>'[6]բյուջե-2026'!$G$35/1000</f>
        <v>609.2498</v>
      </c>
      <c r="X41" s="140">
        <v>0</v>
      </c>
    </row>
    <row r="42" spans="1:24" s="56" customFormat="1" ht="12" customHeight="1">
      <c r="A42" s="67"/>
      <c r="B42" s="51"/>
      <c r="C42" s="51"/>
      <c r="D42" s="37"/>
      <c r="E42" s="96" t="s">
        <v>366</v>
      </c>
      <c r="F42" s="78" t="s">
        <v>365</v>
      </c>
      <c r="G42" s="140">
        <f t="shared" si="4"/>
        <v>91.7</v>
      </c>
      <c r="H42" s="140">
        <v>91.7</v>
      </c>
      <c r="I42" s="140">
        <v>0</v>
      </c>
      <c r="J42" s="140">
        <f aca="true" t="shared" si="16" ref="J42:J53">K42+L42</f>
        <v>179.5</v>
      </c>
      <c r="K42" s="140">
        <v>179.5</v>
      </c>
      <c r="L42" s="140">
        <v>0</v>
      </c>
      <c r="M42" s="140">
        <f t="shared" si="15"/>
        <v>115.02</v>
      </c>
      <c r="N42" s="140">
        <f>'[6]բյուջե 2024'!$G$36/1000</f>
        <v>115.02</v>
      </c>
      <c r="O42" s="140">
        <v>0</v>
      </c>
      <c r="P42" s="140">
        <f>Q42+R42</f>
        <v>-64.48</v>
      </c>
      <c r="Q42" s="141">
        <f t="shared" si="13"/>
        <v>-64.48</v>
      </c>
      <c r="R42" s="141">
        <f t="shared" si="14"/>
        <v>0</v>
      </c>
      <c r="S42" s="140">
        <f t="shared" si="10"/>
        <v>138.024</v>
      </c>
      <c r="T42" s="140">
        <f>'[6]բյուջե -2025'!$G$36/1000</f>
        <v>138.024</v>
      </c>
      <c r="U42" s="140">
        <v>0</v>
      </c>
      <c r="V42" s="140">
        <f t="shared" si="11"/>
        <v>165.6288</v>
      </c>
      <c r="W42" s="140">
        <f>'[6]բյուջե-2026'!$G$36/1000</f>
        <v>165.6288</v>
      </c>
      <c r="X42" s="140">
        <v>0</v>
      </c>
    </row>
    <row r="43" spans="1:24" s="56" customFormat="1" ht="12" customHeight="1">
      <c r="A43" s="67"/>
      <c r="B43" s="51"/>
      <c r="C43" s="51"/>
      <c r="D43" s="37"/>
      <c r="E43" s="96" t="s">
        <v>367</v>
      </c>
      <c r="F43" s="78" t="s">
        <v>368</v>
      </c>
      <c r="G43" s="140">
        <f t="shared" si="4"/>
        <v>465.2</v>
      </c>
      <c r="H43" s="140">
        <v>465.2</v>
      </c>
      <c r="I43" s="140">
        <v>0</v>
      </c>
      <c r="J43" s="140">
        <f t="shared" si="16"/>
        <v>405.6</v>
      </c>
      <c r="K43" s="140">
        <v>405.6</v>
      </c>
      <c r="L43" s="140">
        <v>0</v>
      </c>
      <c r="M43" s="140">
        <f t="shared" si="15"/>
        <v>283.416</v>
      </c>
      <c r="N43" s="140">
        <f>'[6]բյուջե 2024'!$G$37/1000</f>
        <v>283.416</v>
      </c>
      <c r="O43" s="140">
        <v>0</v>
      </c>
      <c r="P43" s="140">
        <f t="shared" si="7"/>
        <v>-122.18400000000003</v>
      </c>
      <c r="Q43" s="141">
        <f t="shared" si="13"/>
        <v>-122.18400000000003</v>
      </c>
      <c r="R43" s="141">
        <f t="shared" si="14"/>
        <v>0</v>
      </c>
      <c r="S43" s="140">
        <f t="shared" si="10"/>
        <v>340.0992</v>
      </c>
      <c r="T43" s="140">
        <f>'[6]բյուջե -2025'!$G$37/1000</f>
        <v>340.0992</v>
      </c>
      <c r="U43" s="140">
        <v>0</v>
      </c>
      <c r="V43" s="140">
        <f t="shared" si="11"/>
        <v>408.11904</v>
      </c>
      <c r="W43" s="140">
        <f>'[6]բյուջե-2026'!$G$37/1000</f>
        <v>408.11904</v>
      </c>
      <c r="X43" s="140">
        <v>0</v>
      </c>
    </row>
    <row r="44" spans="1:24" s="56" customFormat="1" ht="21.75" customHeight="1">
      <c r="A44" s="67"/>
      <c r="B44" s="51"/>
      <c r="C44" s="51"/>
      <c r="D44" s="37"/>
      <c r="E44" s="96" t="s">
        <v>13</v>
      </c>
      <c r="F44" s="78" t="s">
        <v>14</v>
      </c>
      <c r="G44" s="140">
        <f t="shared" si="4"/>
        <v>0</v>
      </c>
      <c r="H44" s="140">
        <v>0</v>
      </c>
      <c r="I44" s="140">
        <v>0</v>
      </c>
      <c r="J44" s="140">
        <f t="shared" si="16"/>
        <v>0</v>
      </c>
      <c r="K44" s="140">
        <v>0</v>
      </c>
      <c r="L44" s="140">
        <v>0</v>
      </c>
      <c r="M44" s="140">
        <f t="shared" si="15"/>
        <v>0</v>
      </c>
      <c r="N44" s="140">
        <v>0</v>
      </c>
      <c r="O44" s="140">
        <v>0</v>
      </c>
      <c r="P44" s="140">
        <f t="shared" si="7"/>
        <v>0</v>
      </c>
      <c r="Q44" s="141">
        <f t="shared" si="13"/>
        <v>0</v>
      </c>
      <c r="R44" s="141">
        <f t="shared" si="14"/>
        <v>0</v>
      </c>
      <c r="S44" s="140">
        <f t="shared" si="10"/>
        <v>0</v>
      </c>
      <c r="T44" s="140">
        <f t="shared" si="12"/>
        <v>0</v>
      </c>
      <c r="U44" s="140">
        <v>0</v>
      </c>
      <c r="V44" s="140">
        <f t="shared" si="11"/>
        <v>0</v>
      </c>
      <c r="W44" s="140">
        <f>(T44+N44)/2</f>
        <v>0</v>
      </c>
      <c r="X44" s="140">
        <v>0</v>
      </c>
    </row>
    <row r="45" spans="1:24" s="56" customFormat="1" ht="21.75" customHeight="1">
      <c r="A45" s="67"/>
      <c r="B45" s="51"/>
      <c r="C45" s="51"/>
      <c r="D45" s="37"/>
      <c r="E45" s="96" t="s">
        <v>17</v>
      </c>
      <c r="F45" s="78" t="s">
        <v>18</v>
      </c>
      <c r="G45" s="140">
        <f t="shared" si="4"/>
        <v>0</v>
      </c>
      <c r="H45" s="140">
        <v>0</v>
      </c>
      <c r="I45" s="140">
        <v>0</v>
      </c>
      <c r="J45" s="140">
        <f t="shared" si="16"/>
        <v>0</v>
      </c>
      <c r="K45" s="140">
        <v>0</v>
      </c>
      <c r="L45" s="140">
        <v>0</v>
      </c>
      <c r="M45" s="140">
        <f t="shared" si="15"/>
        <v>0</v>
      </c>
      <c r="N45" s="140">
        <v>0</v>
      </c>
      <c r="O45" s="140">
        <v>0</v>
      </c>
      <c r="P45" s="140">
        <f t="shared" si="7"/>
        <v>0</v>
      </c>
      <c r="Q45" s="141">
        <f t="shared" si="13"/>
        <v>0</v>
      </c>
      <c r="R45" s="141">
        <f t="shared" si="14"/>
        <v>0</v>
      </c>
      <c r="S45" s="140">
        <f t="shared" si="10"/>
        <v>0</v>
      </c>
      <c r="T45" s="140">
        <f t="shared" si="12"/>
        <v>0</v>
      </c>
      <c r="U45" s="140">
        <v>0</v>
      </c>
      <c r="V45" s="140">
        <f t="shared" si="11"/>
        <v>0</v>
      </c>
      <c r="W45" s="140">
        <f>(T45+N45)/2</f>
        <v>0</v>
      </c>
      <c r="X45" s="140">
        <v>0</v>
      </c>
    </row>
    <row r="46" spans="1:24" s="56" customFormat="1" ht="12" customHeight="1">
      <c r="A46" s="67"/>
      <c r="B46" s="51"/>
      <c r="C46" s="51"/>
      <c r="D46" s="37"/>
      <c r="E46" s="96" t="s">
        <v>23</v>
      </c>
      <c r="F46" s="78" t="s">
        <v>24</v>
      </c>
      <c r="G46" s="140">
        <f t="shared" si="4"/>
        <v>0</v>
      </c>
      <c r="H46" s="140">
        <v>0</v>
      </c>
      <c r="I46" s="140">
        <v>0</v>
      </c>
      <c r="J46" s="140">
        <f t="shared" si="16"/>
        <v>0</v>
      </c>
      <c r="K46" s="140">
        <v>0</v>
      </c>
      <c r="L46" s="140">
        <v>0</v>
      </c>
      <c r="M46" s="140">
        <f t="shared" si="15"/>
        <v>0</v>
      </c>
      <c r="N46" s="140">
        <v>0</v>
      </c>
      <c r="O46" s="140">
        <v>0</v>
      </c>
      <c r="P46" s="140">
        <f t="shared" si="7"/>
        <v>0</v>
      </c>
      <c r="Q46" s="141">
        <f t="shared" si="13"/>
        <v>0</v>
      </c>
      <c r="R46" s="141">
        <f t="shared" si="14"/>
        <v>0</v>
      </c>
      <c r="S46" s="140">
        <f t="shared" si="10"/>
        <v>0</v>
      </c>
      <c r="T46" s="140">
        <f t="shared" si="12"/>
        <v>0</v>
      </c>
      <c r="U46" s="140">
        <v>0</v>
      </c>
      <c r="V46" s="140">
        <f t="shared" si="11"/>
        <v>0</v>
      </c>
      <c r="W46" s="140">
        <f>(T46+N46)/2</f>
        <v>0</v>
      </c>
      <c r="X46" s="140">
        <v>0</v>
      </c>
    </row>
    <row r="47" spans="1:24" s="56" customFormat="1" ht="15" customHeight="1">
      <c r="A47" s="67"/>
      <c r="B47" s="51"/>
      <c r="C47" s="51"/>
      <c r="D47" s="37"/>
      <c r="E47" s="96" t="s">
        <v>27</v>
      </c>
      <c r="F47" s="78" t="s">
        <v>28</v>
      </c>
      <c r="G47" s="140">
        <f t="shared" si="4"/>
        <v>190.4</v>
      </c>
      <c r="H47" s="140">
        <v>190.4</v>
      </c>
      <c r="I47" s="140">
        <v>0</v>
      </c>
      <c r="J47" s="140">
        <f t="shared" si="16"/>
        <v>300</v>
      </c>
      <c r="K47" s="140">
        <v>300</v>
      </c>
      <c r="L47" s="140">
        <v>0</v>
      </c>
      <c r="M47" s="140">
        <f t="shared" si="15"/>
        <v>300</v>
      </c>
      <c r="N47" s="140">
        <f>'[6]բյուջե 2024'!$G$43/1000</f>
        <v>300</v>
      </c>
      <c r="O47" s="140">
        <v>0</v>
      </c>
      <c r="P47" s="140">
        <f t="shared" si="7"/>
        <v>0</v>
      </c>
      <c r="Q47" s="141">
        <f>N47-K47</f>
        <v>0</v>
      </c>
      <c r="R47" s="141">
        <f>O47-L47</f>
        <v>0</v>
      </c>
      <c r="S47" s="140">
        <f t="shared" si="10"/>
        <v>300</v>
      </c>
      <c r="T47" s="140">
        <f>'[6]բյուջե -2025'!$G$43/1000</f>
        <v>300</v>
      </c>
      <c r="U47" s="140">
        <v>0</v>
      </c>
      <c r="V47" s="140">
        <f t="shared" si="11"/>
        <v>300</v>
      </c>
      <c r="W47" s="140">
        <f>'[6]բյուջե-2026'!$G$43/1000</f>
        <v>300</v>
      </c>
      <c r="X47" s="140">
        <v>0</v>
      </c>
    </row>
    <row r="48" spans="1:24" s="56" customFormat="1" ht="31.5" customHeight="1">
      <c r="A48" s="67"/>
      <c r="B48" s="51"/>
      <c r="C48" s="51"/>
      <c r="D48" s="37"/>
      <c r="E48" s="96" t="s">
        <v>109</v>
      </c>
      <c r="F48" s="78">
        <v>4851</v>
      </c>
      <c r="G48" s="140">
        <f t="shared" si="4"/>
        <v>0</v>
      </c>
      <c r="H48" s="140">
        <v>0</v>
      </c>
      <c r="I48" s="140">
        <v>0</v>
      </c>
      <c r="J48" s="140">
        <f t="shared" si="16"/>
        <v>0</v>
      </c>
      <c r="K48" s="140">
        <v>0</v>
      </c>
      <c r="L48" s="140">
        <v>0</v>
      </c>
      <c r="M48" s="140">
        <f t="shared" si="15"/>
        <v>0</v>
      </c>
      <c r="N48" s="140">
        <v>0</v>
      </c>
      <c r="O48" s="140">
        <v>0</v>
      </c>
      <c r="P48" s="140">
        <f t="shared" si="7"/>
        <v>0</v>
      </c>
      <c r="Q48" s="141">
        <f aca="true" t="shared" si="17" ref="Q48:Q53">N48-K48</f>
        <v>0</v>
      </c>
      <c r="R48" s="141">
        <f aca="true" t="shared" si="18" ref="R48:R53">O48-L48</f>
        <v>0</v>
      </c>
      <c r="S48" s="140">
        <f t="shared" si="10"/>
        <v>0</v>
      </c>
      <c r="T48" s="140">
        <f t="shared" si="12"/>
        <v>0</v>
      </c>
      <c r="U48" s="140">
        <v>0</v>
      </c>
      <c r="V48" s="140">
        <f t="shared" si="11"/>
        <v>0</v>
      </c>
      <c r="W48" s="140">
        <f aca="true" t="shared" si="19" ref="W48:W53">(T48+N48)/2</f>
        <v>0</v>
      </c>
      <c r="X48" s="140">
        <v>0</v>
      </c>
    </row>
    <row r="49" spans="1:24" s="56" customFormat="1" ht="11.25" customHeight="1">
      <c r="A49" s="67"/>
      <c r="B49" s="51"/>
      <c r="C49" s="51"/>
      <c r="D49" s="37"/>
      <c r="E49" s="96" t="s">
        <v>38</v>
      </c>
      <c r="F49" s="78" t="s">
        <v>37</v>
      </c>
      <c r="G49" s="140">
        <f t="shared" si="4"/>
        <v>0</v>
      </c>
      <c r="H49" s="140">
        <v>0</v>
      </c>
      <c r="I49" s="140">
        <v>0</v>
      </c>
      <c r="J49" s="140">
        <f t="shared" si="16"/>
        <v>0</v>
      </c>
      <c r="K49" s="140">
        <v>0</v>
      </c>
      <c r="L49" s="140">
        <v>0</v>
      </c>
      <c r="M49" s="140">
        <f>N49+O49</f>
        <v>0</v>
      </c>
      <c r="N49" s="140">
        <v>0</v>
      </c>
      <c r="O49" s="140">
        <v>0</v>
      </c>
      <c r="P49" s="140">
        <f t="shared" si="7"/>
        <v>0</v>
      </c>
      <c r="Q49" s="141">
        <f t="shared" si="17"/>
        <v>0</v>
      </c>
      <c r="R49" s="141">
        <f t="shared" si="18"/>
        <v>0</v>
      </c>
      <c r="S49" s="140">
        <f>T49+U49</f>
        <v>0</v>
      </c>
      <c r="T49" s="140">
        <f t="shared" si="12"/>
        <v>0</v>
      </c>
      <c r="U49" s="140">
        <v>0</v>
      </c>
      <c r="V49" s="140">
        <f>W49+X49</f>
        <v>0</v>
      </c>
      <c r="W49" s="140">
        <f t="shared" si="19"/>
        <v>0</v>
      </c>
      <c r="X49" s="140">
        <v>0</v>
      </c>
    </row>
    <row r="50" spans="1:24" s="56" customFormat="1" ht="15.75" customHeight="1">
      <c r="A50" s="67"/>
      <c r="B50" s="51"/>
      <c r="C50" s="51"/>
      <c r="D50" s="37"/>
      <c r="E50" s="96" t="s">
        <v>40</v>
      </c>
      <c r="F50" s="78" t="s">
        <v>39</v>
      </c>
      <c r="G50" s="140">
        <f t="shared" si="4"/>
        <v>2087.6</v>
      </c>
      <c r="H50" s="140">
        <v>0</v>
      </c>
      <c r="I50" s="140">
        <v>2087.6</v>
      </c>
      <c r="J50" s="140">
        <f t="shared" si="16"/>
        <v>2000</v>
      </c>
      <c r="K50" s="140">
        <v>0</v>
      </c>
      <c r="L50" s="140">
        <v>2000</v>
      </c>
      <c r="M50" s="140">
        <f>N50+O50</f>
        <v>0</v>
      </c>
      <c r="N50" s="140">
        <v>0</v>
      </c>
      <c r="O50" s="140">
        <v>0</v>
      </c>
      <c r="P50" s="140">
        <f t="shared" si="7"/>
        <v>-2000</v>
      </c>
      <c r="Q50" s="141">
        <f t="shared" si="17"/>
        <v>0</v>
      </c>
      <c r="R50" s="141">
        <f t="shared" si="18"/>
        <v>-2000</v>
      </c>
      <c r="S50" s="140">
        <f>T50+U50</f>
        <v>10000</v>
      </c>
      <c r="T50" s="140">
        <f t="shared" si="12"/>
        <v>0</v>
      </c>
      <c r="U50" s="140">
        <f>'[4]ծրագրեր 24-26'!$E$28+'[4]ծրագրեր 24-26'!$F$28</f>
        <v>10000</v>
      </c>
      <c r="V50" s="140">
        <f>W50+X50</f>
        <v>10000</v>
      </c>
      <c r="W50" s="140">
        <f t="shared" si="19"/>
        <v>0</v>
      </c>
      <c r="X50" s="140">
        <f>'[4]ծրագրեր 24-26'!$G$28+'[4]ծրագրեր 24-26'!$H$28</f>
        <v>10000</v>
      </c>
    </row>
    <row r="51" spans="1:24" s="56" customFormat="1" ht="15.75" customHeight="1">
      <c r="A51" s="67"/>
      <c r="B51" s="51"/>
      <c r="C51" s="51"/>
      <c r="D51" s="37"/>
      <c r="E51" s="96" t="s">
        <v>41</v>
      </c>
      <c r="F51" s="78" t="s">
        <v>42</v>
      </c>
      <c r="G51" s="140">
        <f t="shared" si="4"/>
        <v>1563.4</v>
      </c>
      <c r="H51" s="140">
        <v>0</v>
      </c>
      <c r="I51" s="140">
        <v>1563.4</v>
      </c>
      <c r="J51" s="140">
        <f t="shared" si="16"/>
        <v>0</v>
      </c>
      <c r="K51" s="140">
        <v>0</v>
      </c>
      <c r="L51" s="140">
        <v>0</v>
      </c>
      <c r="M51" s="140">
        <f>N51+O51</f>
        <v>27500</v>
      </c>
      <c r="N51" s="140">
        <v>0</v>
      </c>
      <c r="O51" s="140">
        <v>27500</v>
      </c>
      <c r="P51" s="140">
        <f t="shared" si="7"/>
        <v>27500</v>
      </c>
      <c r="Q51" s="141">
        <f t="shared" si="17"/>
        <v>0</v>
      </c>
      <c r="R51" s="141">
        <f t="shared" si="18"/>
        <v>27500</v>
      </c>
      <c r="S51" s="140">
        <f>T51+U51</f>
        <v>27500</v>
      </c>
      <c r="T51" s="140">
        <f t="shared" si="12"/>
        <v>0</v>
      </c>
      <c r="U51" s="140">
        <f>'[4]ծրագրեր 24-26'!$E$30+'[4]ծրագրեր 24-26'!$F$30</f>
        <v>27500</v>
      </c>
      <c r="V51" s="140">
        <f>W51+X51</f>
        <v>0</v>
      </c>
      <c r="W51" s="140">
        <f t="shared" si="19"/>
        <v>0</v>
      </c>
      <c r="X51" s="140">
        <v>0</v>
      </c>
    </row>
    <row r="52" spans="1:24" s="56" customFormat="1" ht="11.25" customHeight="1">
      <c r="A52" s="67"/>
      <c r="B52" s="51"/>
      <c r="C52" s="51"/>
      <c r="D52" s="37"/>
      <c r="E52" s="96" t="s">
        <v>44</v>
      </c>
      <c r="F52" s="78" t="s">
        <v>43</v>
      </c>
      <c r="G52" s="140">
        <f t="shared" si="4"/>
        <v>0</v>
      </c>
      <c r="H52" s="140">
        <v>0</v>
      </c>
      <c r="I52" s="140">
        <v>0</v>
      </c>
      <c r="J52" s="140">
        <f t="shared" si="16"/>
        <v>0</v>
      </c>
      <c r="K52" s="140">
        <v>0</v>
      </c>
      <c r="L52" s="140">
        <v>0</v>
      </c>
      <c r="M52" s="140">
        <f>N52+O52</f>
        <v>0</v>
      </c>
      <c r="N52" s="140">
        <v>0</v>
      </c>
      <c r="O52" s="140">
        <v>0</v>
      </c>
      <c r="P52" s="140">
        <f t="shared" si="7"/>
        <v>0</v>
      </c>
      <c r="Q52" s="141">
        <f t="shared" si="17"/>
        <v>0</v>
      </c>
      <c r="R52" s="141">
        <f t="shared" si="18"/>
        <v>0</v>
      </c>
      <c r="S52" s="140">
        <f>T52+U52</f>
        <v>0</v>
      </c>
      <c r="T52" s="140">
        <f t="shared" si="12"/>
        <v>0</v>
      </c>
      <c r="U52" s="140">
        <v>0</v>
      </c>
      <c r="V52" s="140">
        <f>W52+X52</f>
        <v>0</v>
      </c>
      <c r="W52" s="140">
        <f t="shared" si="19"/>
        <v>0</v>
      </c>
      <c r="X52" s="140">
        <v>0</v>
      </c>
    </row>
    <row r="53" spans="1:24" s="56" customFormat="1" ht="11.25" customHeight="1">
      <c r="A53" s="67"/>
      <c r="B53" s="51"/>
      <c r="C53" s="51"/>
      <c r="D53" s="37"/>
      <c r="E53" s="96" t="s">
        <v>110</v>
      </c>
      <c r="F53" s="78">
        <v>5134</v>
      </c>
      <c r="G53" s="140">
        <f t="shared" si="4"/>
        <v>2846</v>
      </c>
      <c r="H53" s="140">
        <v>0</v>
      </c>
      <c r="I53" s="140">
        <v>2846</v>
      </c>
      <c r="J53" s="140">
        <f t="shared" si="16"/>
        <v>0</v>
      </c>
      <c r="K53" s="140">
        <v>0</v>
      </c>
      <c r="L53" s="140">
        <v>0</v>
      </c>
      <c r="M53" s="140">
        <f>N53+O53</f>
        <v>0</v>
      </c>
      <c r="N53" s="140">
        <v>0</v>
      </c>
      <c r="O53" s="140">
        <v>0</v>
      </c>
      <c r="P53" s="140">
        <f t="shared" si="7"/>
        <v>0</v>
      </c>
      <c r="Q53" s="141">
        <f t="shared" si="17"/>
        <v>0</v>
      </c>
      <c r="R53" s="141">
        <f t="shared" si="18"/>
        <v>0</v>
      </c>
      <c r="S53" s="140">
        <f>T53+U53</f>
        <v>0</v>
      </c>
      <c r="T53" s="140">
        <f t="shared" si="12"/>
        <v>0</v>
      </c>
      <c r="U53" s="140">
        <v>0</v>
      </c>
      <c r="V53" s="140">
        <f>W53+X53</f>
        <v>0</v>
      </c>
      <c r="W53" s="140">
        <f t="shared" si="19"/>
        <v>0</v>
      </c>
      <c r="X53" s="140">
        <v>0</v>
      </c>
    </row>
    <row r="54" spans="1:24" s="62" customFormat="1" ht="21" customHeight="1">
      <c r="A54" s="59"/>
      <c r="B54" s="60"/>
      <c r="C54" s="60"/>
      <c r="D54" s="86"/>
      <c r="E54" s="97" t="s">
        <v>94</v>
      </c>
      <c r="F54" s="38"/>
      <c r="G54" s="139">
        <f>H54+I54</f>
        <v>0</v>
      </c>
      <c r="H54" s="139">
        <f>SUM(H55:H57)</f>
        <v>0</v>
      </c>
      <c r="I54" s="139">
        <f>SUM(I55:I57)</f>
        <v>0</v>
      </c>
      <c r="J54" s="139">
        <f aca="true" t="shared" si="20" ref="J54:R54">SUM(J55:J57)</f>
        <v>915</v>
      </c>
      <c r="K54" s="139">
        <f t="shared" si="20"/>
        <v>915</v>
      </c>
      <c r="L54" s="139">
        <f t="shared" si="20"/>
        <v>0</v>
      </c>
      <c r="M54" s="139">
        <f t="shared" si="20"/>
        <v>341</v>
      </c>
      <c r="N54" s="139">
        <f t="shared" si="20"/>
        <v>341</v>
      </c>
      <c r="O54" s="139">
        <f t="shared" si="20"/>
        <v>0</v>
      </c>
      <c r="P54" s="139">
        <f>SUM(P55:P57)</f>
        <v>-574</v>
      </c>
      <c r="Q54" s="139">
        <f t="shared" si="20"/>
        <v>-574</v>
      </c>
      <c r="R54" s="139">
        <f t="shared" si="20"/>
        <v>0</v>
      </c>
      <c r="S54" s="139">
        <f aca="true" t="shared" si="21" ref="S54:X54">SUM(S55:S57)</f>
        <v>378</v>
      </c>
      <c r="T54" s="139">
        <f t="shared" si="21"/>
        <v>378</v>
      </c>
      <c r="U54" s="139">
        <f t="shared" si="21"/>
        <v>0</v>
      </c>
      <c r="V54" s="139">
        <f t="shared" si="21"/>
        <v>359.5</v>
      </c>
      <c r="W54" s="139">
        <f t="shared" si="21"/>
        <v>359.5</v>
      </c>
      <c r="X54" s="139">
        <f t="shared" si="21"/>
        <v>0</v>
      </c>
    </row>
    <row r="55" spans="1:24" s="62" customFormat="1" ht="25.5" customHeight="1">
      <c r="A55" s="59"/>
      <c r="B55" s="60"/>
      <c r="C55" s="60"/>
      <c r="D55" s="86"/>
      <c r="E55" s="102" t="s">
        <v>358</v>
      </c>
      <c r="F55" s="40" t="s">
        <v>357</v>
      </c>
      <c r="G55" s="142">
        <f t="shared" si="4"/>
        <v>0</v>
      </c>
      <c r="H55" s="142">
        <v>0</v>
      </c>
      <c r="I55" s="142">
        <v>0</v>
      </c>
      <c r="J55" s="142">
        <f>K55+L55</f>
        <v>915</v>
      </c>
      <c r="K55" s="143">
        <v>915</v>
      </c>
      <c r="L55" s="143">
        <v>0</v>
      </c>
      <c r="M55" s="140">
        <f>N55+O55</f>
        <v>341</v>
      </c>
      <c r="N55" s="140">
        <f>('[6]բյուջե 2024'!$G$29+'[6]բյուջե 2024'!$H$29+'[6]բյուջե 2024'!$I$29)/1000</f>
        <v>341</v>
      </c>
      <c r="O55" s="140">
        <v>0</v>
      </c>
      <c r="P55" s="140">
        <f>Q55+R55</f>
        <v>-574</v>
      </c>
      <c r="Q55" s="141">
        <f aca="true" t="shared" si="22" ref="Q55:R57">N55-K55</f>
        <v>-574</v>
      </c>
      <c r="R55" s="141">
        <f t="shared" si="22"/>
        <v>0</v>
      </c>
      <c r="S55" s="140">
        <f>T55+U55</f>
        <v>378</v>
      </c>
      <c r="T55" s="140">
        <f>('[6]բյուջե -2025'!$G$29+'[6]բյուջե -2025'!$H$29+'[6]բյուջե -2025'!$I$29)/1000</f>
        <v>378</v>
      </c>
      <c r="U55" s="140">
        <v>0</v>
      </c>
      <c r="V55" s="140">
        <f>W55+X55</f>
        <v>359.5</v>
      </c>
      <c r="W55" s="140">
        <f>('[6]բյուջե-2026'!$G$29+'[6]բյուջե-2026'!$H$29+'[6]բյուջե-2026'!$I$29)/1000</f>
        <v>359.5</v>
      </c>
      <c r="X55" s="140">
        <v>0</v>
      </c>
    </row>
    <row r="56" spans="1:24" s="62" customFormat="1" ht="12.75" customHeight="1">
      <c r="A56" s="59"/>
      <c r="B56" s="60"/>
      <c r="C56" s="60"/>
      <c r="D56" s="86"/>
      <c r="E56" s="102" t="s">
        <v>34</v>
      </c>
      <c r="F56" s="40" t="s">
        <v>33</v>
      </c>
      <c r="G56" s="142">
        <f t="shared" si="4"/>
        <v>0</v>
      </c>
      <c r="H56" s="142">
        <v>0</v>
      </c>
      <c r="I56" s="142">
        <v>0</v>
      </c>
      <c r="J56" s="142">
        <f>K56+L56</f>
        <v>0</v>
      </c>
      <c r="K56" s="143">
        <v>0</v>
      </c>
      <c r="L56" s="143">
        <v>0</v>
      </c>
      <c r="M56" s="140">
        <f>N56+O56</f>
        <v>0</v>
      </c>
      <c r="N56" s="140">
        <v>0</v>
      </c>
      <c r="O56" s="140">
        <v>0</v>
      </c>
      <c r="P56" s="140">
        <f>Q56+R56</f>
        <v>0</v>
      </c>
      <c r="Q56" s="141">
        <f t="shared" si="22"/>
        <v>0</v>
      </c>
      <c r="R56" s="141">
        <f t="shared" si="22"/>
        <v>0</v>
      </c>
      <c r="S56" s="140">
        <f>T56+U56</f>
        <v>0</v>
      </c>
      <c r="T56" s="140">
        <v>0</v>
      </c>
      <c r="U56" s="140">
        <v>0</v>
      </c>
      <c r="V56" s="140">
        <f>W56+X56</f>
        <v>0</v>
      </c>
      <c r="W56" s="140">
        <f>(T56+N56)/2</f>
        <v>0</v>
      </c>
      <c r="X56" s="140">
        <v>0</v>
      </c>
    </row>
    <row r="57" spans="1:24" s="62" customFormat="1" ht="24" customHeight="1">
      <c r="A57" s="59"/>
      <c r="B57" s="60"/>
      <c r="C57" s="60"/>
      <c r="D57" s="86"/>
      <c r="E57" s="102" t="s">
        <v>36</v>
      </c>
      <c r="F57" s="40" t="s">
        <v>35</v>
      </c>
      <c r="G57" s="142">
        <f t="shared" si="4"/>
        <v>0</v>
      </c>
      <c r="H57" s="142">
        <v>0</v>
      </c>
      <c r="I57" s="142">
        <v>0</v>
      </c>
      <c r="J57" s="142">
        <f>K57+L57</f>
        <v>0</v>
      </c>
      <c r="K57" s="143">
        <v>0</v>
      </c>
      <c r="L57" s="143">
        <v>0</v>
      </c>
      <c r="M57" s="140">
        <f>N57+O57</f>
        <v>0</v>
      </c>
      <c r="N57" s="140">
        <v>0</v>
      </c>
      <c r="O57" s="140">
        <v>0</v>
      </c>
      <c r="P57" s="140">
        <f>Q57+R57</f>
        <v>0</v>
      </c>
      <c r="Q57" s="141">
        <f t="shared" si="22"/>
        <v>0</v>
      </c>
      <c r="R57" s="141">
        <f t="shared" si="22"/>
        <v>0</v>
      </c>
      <c r="S57" s="140">
        <f>T57+U57</f>
        <v>0</v>
      </c>
      <c r="T57" s="140">
        <v>0</v>
      </c>
      <c r="U57" s="140">
        <v>0</v>
      </c>
      <c r="V57" s="140">
        <f>W57+X57</f>
        <v>0</v>
      </c>
      <c r="W57" s="140">
        <f>(T57+N57)/2</f>
        <v>0</v>
      </c>
      <c r="X57" s="140">
        <v>0</v>
      </c>
    </row>
    <row r="58" spans="1:24" s="88" customFormat="1" ht="26.25" customHeight="1">
      <c r="A58" s="103" t="s">
        <v>254</v>
      </c>
      <c r="B58" s="104" t="s">
        <v>245</v>
      </c>
      <c r="C58" s="104">
        <v>3</v>
      </c>
      <c r="D58" s="104" t="s">
        <v>255</v>
      </c>
      <c r="E58" s="105" t="s">
        <v>300</v>
      </c>
      <c r="F58" s="36"/>
      <c r="G58" s="144">
        <f>H58+I58</f>
        <v>3661.4</v>
      </c>
      <c r="H58" s="144">
        <f>H60</f>
        <v>3661.4</v>
      </c>
      <c r="I58" s="144">
        <f>I60</f>
        <v>0</v>
      </c>
      <c r="J58" s="144">
        <f aca="true" t="shared" si="23" ref="J58:R58">J60</f>
        <v>4867</v>
      </c>
      <c r="K58" s="144">
        <f t="shared" si="23"/>
        <v>4867</v>
      </c>
      <c r="L58" s="144">
        <f t="shared" si="23"/>
        <v>0</v>
      </c>
      <c r="M58" s="144">
        <f t="shared" si="23"/>
        <v>11254</v>
      </c>
      <c r="N58" s="144">
        <f t="shared" si="23"/>
        <v>16754</v>
      </c>
      <c r="O58" s="144">
        <f t="shared" si="23"/>
        <v>0</v>
      </c>
      <c r="P58" s="144">
        <f>Q58+R58</f>
        <v>11887</v>
      </c>
      <c r="Q58" s="144">
        <f t="shared" si="23"/>
        <v>11887</v>
      </c>
      <c r="R58" s="144">
        <f t="shared" si="23"/>
        <v>0</v>
      </c>
      <c r="S58" s="144">
        <f aca="true" t="shared" si="24" ref="S58:X58">S60</f>
        <v>16899</v>
      </c>
      <c r="T58" s="144">
        <f t="shared" si="24"/>
        <v>16899</v>
      </c>
      <c r="U58" s="144">
        <f t="shared" si="24"/>
        <v>0</v>
      </c>
      <c r="V58" s="144">
        <f t="shared" si="24"/>
        <v>17620.5</v>
      </c>
      <c r="W58" s="144">
        <f t="shared" si="24"/>
        <v>17620.5</v>
      </c>
      <c r="X58" s="144">
        <f t="shared" si="24"/>
        <v>0</v>
      </c>
    </row>
    <row r="59" spans="1:24" s="56" customFormat="1" ht="12.75" customHeight="1">
      <c r="A59" s="67"/>
      <c r="B59" s="51"/>
      <c r="C59" s="51"/>
      <c r="D59" s="37"/>
      <c r="E59" s="96" t="s">
        <v>167</v>
      </c>
      <c r="F59" s="37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</row>
    <row r="60" spans="1:24" s="62" customFormat="1" ht="22.5" customHeight="1">
      <c r="A60" s="59"/>
      <c r="B60" s="60"/>
      <c r="C60" s="60"/>
      <c r="D60" s="86"/>
      <c r="E60" s="96" t="s">
        <v>259</v>
      </c>
      <c r="F60" s="38"/>
      <c r="G60" s="139">
        <f aca="true" t="shared" si="25" ref="G60:R60">SUM(G61:G68)</f>
        <v>3661.4</v>
      </c>
      <c r="H60" s="139">
        <f t="shared" si="25"/>
        <v>3661.4</v>
      </c>
      <c r="I60" s="139">
        <f t="shared" si="25"/>
        <v>0</v>
      </c>
      <c r="J60" s="139">
        <f>K60</f>
        <v>4867</v>
      </c>
      <c r="K60" s="139">
        <f>SUM(K61:K69)</f>
        <v>4867</v>
      </c>
      <c r="L60" s="139">
        <f t="shared" si="25"/>
        <v>0</v>
      </c>
      <c r="M60" s="139">
        <f t="shared" si="25"/>
        <v>11254</v>
      </c>
      <c r="N60" s="139">
        <f>N61+N62+N63+N64+N65+N66+N67+N68+N69</f>
        <v>16754</v>
      </c>
      <c r="O60" s="139">
        <f t="shared" si="25"/>
        <v>0</v>
      </c>
      <c r="P60" s="139">
        <f>Q60+R60</f>
        <v>11887</v>
      </c>
      <c r="Q60" s="139">
        <f>SUM(Q61:Q69)</f>
        <v>11887</v>
      </c>
      <c r="R60" s="139">
        <f t="shared" si="25"/>
        <v>0</v>
      </c>
      <c r="S60" s="139">
        <f>T60+U60</f>
        <v>16899</v>
      </c>
      <c r="T60" s="139">
        <f>SUM(T61:T69)</f>
        <v>16899</v>
      </c>
      <c r="U60" s="139">
        <f>SUM(U61:U68)</f>
        <v>0</v>
      </c>
      <c r="V60" s="139">
        <f>W60</f>
        <v>17620.5</v>
      </c>
      <c r="W60" s="139">
        <f>SUM(W61:W69)</f>
        <v>17620.5</v>
      </c>
      <c r="X60" s="139">
        <f>SUM(X61:X68)</f>
        <v>0</v>
      </c>
    </row>
    <row r="61" spans="1:24" s="62" customFormat="1" ht="13.5" customHeight="1">
      <c r="A61" s="59"/>
      <c r="B61" s="60"/>
      <c r="C61" s="60"/>
      <c r="D61" s="86"/>
      <c r="E61" s="106" t="s">
        <v>147</v>
      </c>
      <c r="F61" s="40">
        <v>4231</v>
      </c>
      <c r="G61" s="141">
        <f>H61+I61</f>
        <v>0</v>
      </c>
      <c r="H61" s="141">
        <v>0</v>
      </c>
      <c r="I61" s="141">
        <v>0</v>
      </c>
      <c r="J61" s="141">
        <f>K61+L61</f>
        <v>0</v>
      </c>
      <c r="K61" s="141">
        <v>0</v>
      </c>
      <c r="L61" s="141">
        <v>0</v>
      </c>
      <c r="M61" s="140">
        <f aca="true" t="shared" si="26" ref="M61:M69">N61+O61</f>
        <v>350</v>
      </c>
      <c r="N61" s="140">
        <f>'[6]բյուջե 2024'!$P$20/1000</f>
        <v>350</v>
      </c>
      <c r="O61" s="140">
        <v>0</v>
      </c>
      <c r="P61" s="140">
        <f aca="true" t="shared" si="27" ref="P61:P69">Q61+R61</f>
        <v>350</v>
      </c>
      <c r="Q61" s="141">
        <f aca="true" t="shared" si="28" ref="Q61:Q69">N61-K61</f>
        <v>350</v>
      </c>
      <c r="R61" s="141">
        <f aca="true" t="shared" si="29" ref="R61:R69">O61-L61</f>
        <v>0</v>
      </c>
      <c r="S61" s="140">
        <f aca="true" t="shared" si="30" ref="S61:S68">T61+U61</f>
        <v>350</v>
      </c>
      <c r="T61" s="140">
        <f>'[6]բյուջե -2025'!$P$20/1000</f>
        <v>350</v>
      </c>
      <c r="U61" s="140">
        <v>0</v>
      </c>
      <c r="V61" s="140">
        <f aca="true" t="shared" si="31" ref="V61:V69">W61+X61</f>
        <v>350</v>
      </c>
      <c r="W61" s="140">
        <f>'[6]բյուջե-2026'!$P$20/1000</f>
        <v>350</v>
      </c>
      <c r="X61" s="140">
        <v>0</v>
      </c>
    </row>
    <row r="62" spans="1:24" s="62" customFormat="1" ht="37.5" customHeight="1">
      <c r="A62" s="59"/>
      <c r="B62" s="60"/>
      <c r="C62" s="60"/>
      <c r="D62" s="86"/>
      <c r="E62" s="107" t="s">
        <v>111</v>
      </c>
      <c r="F62" s="40">
        <v>4232</v>
      </c>
      <c r="G62" s="142">
        <f aca="true" t="shared" si="32" ref="G62:G68">H62+I62</f>
        <v>810</v>
      </c>
      <c r="H62" s="142">
        <v>810</v>
      </c>
      <c r="I62" s="142">
        <v>0</v>
      </c>
      <c r="J62" s="142">
        <f aca="true" t="shared" si="33" ref="J62:J69">K62+L62</f>
        <v>1982</v>
      </c>
      <c r="K62" s="142">
        <v>1982</v>
      </c>
      <c r="L62" s="142">
        <v>0</v>
      </c>
      <c r="M62" s="140">
        <f t="shared" si="26"/>
        <v>2214</v>
      </c>
      <c r="N62" s="140">
        <f>'[6]բյուջե 2024'!$P$21/1000</f>
        <v>2214</v>
      </c>
      <c r="O62" s="140">
        <v>0</v>
      </c>
      <c r="P62" s="140">
        <f t="shared" si="27"/>
        <v>232</v>
      </c>
      <c r="Q62" s="141">
        <f t="shared" si="28"/>
        <v>232</v>
      </c>
      <c r="R62" s="141">
        <f t="shared" si="29"/>
        <v>0</v>
      </c>
      <c r="S62" s="140">
        <f t="shared" si="30"/>
        <v>2214</v>
      </c>
      <c r="T62" s="140">
        <f>'[6]բյուջե -2025'!$P$21/1000</f>
        <v>2214</v>
      </c>
      <c r="U62" s="140">
        <v>0</v>
      </c>
      <c r="V62" s="140">
        <f t="shared" si="31"/>
        <v>2214</v>
      </c>
      <c r="W62" s="140">
        <f>'[6]բյուջե-2026'!$P$21/1000</f>
        <v>2214</v>
      </c>
      <c r="X62" s="140">
        <v>0</v>
      </c>
    </row>
    <row r="63" spans="1:24" s="62" customFormat="1" ht="37.5" customHeight="1">
      <c r="A63" s="59"/>
      <c r="B63" s="60"/>
      <c r="C63" s="60"/>
      <c r="D63" s="86"/>
      <c r="E63" s="107" t="s">
        <v>147</v>
      </c>
      <c r="F63" s="40">
        <v>4235</v>
      </c>
      <c r="G63" s="142">
        <v>0</v>
      </c>
      <c r="H63" s="142">
        <v>0</v>
      </c>
      <c r="I63" s="142">
        <v>0</v>
      </c>
      <c r="J63" s="142">
        <f t="shared" si="33"/>
        <v>285</v>
      </c>
      <c r="K63" s="142">
        <v>285</v>
      </c>
      <c r="L63" s="142">
        <v>0</v>
      </c>
      <c r="M63" s="140">
        <f t="shared" si="26"/>
        <v>1100</v>
      </c>
      <c r="N63" s="140">
        <f>'[6]բյուջե 2024'!$P$24/1000</f>
        <v>1100</v>
      </c>
      <c r="O63" s="140">
        <v>0</v>
      </c>
      <c r="P63" s="140">
        <f t="shared" si="27"/>
        <v>815</v>
      </c>
      <c r="Q63" s="141">
        <f t="shared" si="28"/>
        <v>815</v>
      </c>
      <c r="R63" s="141">
        <f t="shared" si="29"/>
        <v>0</v>
      </c>
      <c r="S63" s="140">
        <f t="shared" si="30"/>
        <v>1050</v>
      </c>
      <c r="T63" s="140">
        <f>'[6]բյուջե -2025'!$P$24/1000</f>
        <v>1050</v>
      </c>
      <c r="U63" s="140">
        <v>0</v>
      </c>
      <c r="V63" s="140">
        <f t="shared" si="31"/>
        <v>1075</v>
      </c>
      <c r="W63" s="140">
        <f>'[6]բյուջե-2026'!$P$24/1000</f>
        <v>1075</v>
      </c>
      <c r="X63" s="140"/>
    </row>
    <row r="64" spans="1:24" s="62" customFormat="1" ht="21" customHeight="1">
      <c r="A64" s="59"/>
      <c r="B64" s="60"/>
      <c r="C64" s="60"/>
      <c r="D64" s="86"/>
      <c r="E64" s="107" t="s">
        <v>312</v>
      </c>
      <c r="F64" s="40">
        <v>4236</v>
      </c>
      <c r="G64" s="142">
        <f t="shared" si="32"/>
        <v>0</v>
      </c>
      <c r="H64" s="142">
        <v>0</v>
      </c>
      <c r="I64" s="142">
        <v>0</v>
      </c>
      <c r="J64" s="142">
        <f t="shared" si="33"/>
        <v>250</v>
      </c>
      <c r="K64" s="142">
        <v>250</v>
      </c>
      <c r="L64" s="142">
        <v>0</v>
      </c>
      <c r="M64" s="140">
        <f t="shared" si="26"/>
        <v>275</v>
      </c>
      <c r="N64" s="140">
        <f>'[6]բյուջե 2024'!$P$25/1000</f>
        <v>275</v>
      </c>
      <c r="O64" s="140">
        <v>0</v>
      </c>
      <c r="P64" s="140">
        <f t="shared" si="27"/>
        <v>25</v>
      </c>
      <c r="Q64" s="141">
        <f t="shared" si="28"/>
        <v>25</v>
      </c>
      <c r="R64" s="141">
        <f t="shared" si="29"/>
        <v>0</v>
      </c>
      <c r="S64" s="140">
        <f t="shared" si="30"/>
        <v>302.5</v>
      </c>
      <c r="T64" s="140">
        <f>'[6]բյուջե -2025'!$P$25/1000</f>
        <v>302.5</v>
      </c>
      <c r="U64" s="140">
        <v>0</v>
      </c>
      <c r="V64" s="140">
        <f t="shared" si="31"/>
        <v>332.75</v>
      </c>
      <c r="W64" s="140">
        <f>'[6]բյուջե-2026'!$P$25/1000</f>
        <v>332.75</v>
      </c>
      <c r="X64" s="140">
        <v>0</v>
      </c>
    </row>
    <row r="65" spans="1:24" s="62" customFormat="1" ht="24.75" customHeight="1">
      <c r="A65" s="59"/>
      <c r="B65" s="60"/>
      <c r="C65" s="60"/>
      <c r="D65" s="86"/>
      <c r="E65" s="107" t="s">
        <v>112</v>
      </c>
      <c r="F65" s="40">
        <v>4237</v>
      </c>
      <c r="G65" s="142">
        <f t="shared" si="32"/>
        <v>853.5</v>
      </c>
      <c r="H65" s="142">
        <v>853.5</v>
      </c>
      <c r="I65" s="142">
        <v>0</v>
      </c>
      <c r="J65" s="142">
        <f t="shared" si="33"/>
        <v>1100</v>
      </c>
      <c r="K65" s="142">
        <v>1100</v>
      </c>
      <c r="L65" s="142">
        <v>0</v>
      </c>
      <c r="M65" s="140">
        <f t="shared" si="26"/>
        <v>4840</v>
      </c>
      <c r="N65" s="140">
        <f>'[6]բյուջե 2024'!$P$26/1000</f>
        <v>4840</v>
      </c>
      <c r="O65" s="140">
        <v>0</v>
      </c>
      <c r="P65" s="140">
        <f t="shared" si="27"/>
        <v>3740</v>
      </c>
      <c r="Q65" s="141">
        <f t="shared" si="28"/>
        <v>3740</v>
      </c>
      <c r="R65" s="141">
        <f t="shared" si="29"/>
        <v>0</v>
      </c>
      <c r="S65" s="140">
        <f t="shared" si="30"/>
        <v>4620</v>
      </c>
      <c r="T65" s="140">
        <f>'[6]բյուջե -2025'!$P$26/1000</f>
        <v>4620</v>
      </c>
      <c r="U65" s="140">
        <v>0</v>
      </c>
      <c r="V65" s="140">
        <f t="shared" si="31"/>
        <v>4730</v>
      </c>
      <c r="W65" s="140">
        <f>'[6]բյուջե-2026'!$P$26/1000</f>
        <v>4730</v>
      </c>
      <c r="X65" s="140">
        <v>0</v>
      </c>
    </row>
    <row r="66" spans="1:24" s="62" customFormat="1" ht="34.5" customHeight="1">
      <c r="A66" s="59"/>
      <c r="B66" s="60"/>
      <c r="C66" s="60"/>
      <c r="D66" s="86"/>
      <c r="E66" s="102" t="s">
        <v>353</v>
      </c>
      <c r="F66" s="40" t="s">
        <v>354</v>
      </c>
      <c r="G66" s="142">
        <f t="shared" si="32"/>
        <v>450</v>
      </c>
      <c r="H66" s="142">
        <v>450</v>
      </c>
      <c r="I66" s="142">
        <v>0</v>
      </c>
      <c r="J66" s="142">
        <f t="shared" si="33"/>
        <v>250</v>
      </c>
      <c r="K66" s="142">
        <v>250</v>
      </c>
      <c r="L66" s="142">
        <v>0</v>
      </c>
      <c r="M66" s="140">
        <f t="shared" si="26"/>
        <v>825</v>
      </c>
      <c r="N66" s="140">
        <f>'[6]բյուջե 2024'!$P$27/1000</f>
        <v>825</v>
      </c>
      <c r="O66" s="140">
        <v>0</v>
      </c>
      <c r="P66" s="140">
        <f t="shared" si="27"/>
        <v>575</v>
      </c>
      <c r="Q66" s="141">
        <f t="shared" si="28"/>
        <v>575</v>
      </c>
      <c r="R66" s="141">
        <f t="shared" si="29"/>
        <v>0</v>
      </c>
      <c r="S66" s="140">
        <f t="shared" si="30"/>
        <v>787.5</v>
      </c>
      <c r="T66" s="140">
        <f>'[6]բյուջե -2025'!$P$27/1000</f>
        <v>787.5</v>
      </c>
      <c r="U66" s="140">
        <v>0</v>
      </c>
      <c r="V66" s="140">
        <f t="shared" si="31"/>
        <v>806.25</v>
      </c>
      <c r="W66" s="140">
        <f>'[6]բյուջե-2026'!$P$27/1000</f>
        <v>806.25</v>
      </c>
      <c r="X66" s="140">
        <v>0</v>
      </c>
    </row>
    <row r="67" spans="1:24" s="62" customFormat="1" ht="19.5" customHeight="1">
      <c r="A67" s="59"/>
      <c r="B67" s="60"/>
      <c r="C67" s="60"/>
      <c r="D67" s="86"/>
      <c r="E67" s="102" t="s">
        <v>312</v>
      </c>
      <c r="F67" s="40">
        <v>4267</v>
      </c>
      <c r="G67" s="142">
        <f t="shared" si="32"/>
        <v>0</v>
      </c>
      <c r="H67" s="142">
        <v>0</v>
      </c>
      <c r="I67" s="142">
        <v>0</v>
      </c>
      <c r="J67" s="142">
        <f t="shared" si="33"/>
        <v>500</v>
      </c>
      <c r="K67" s="142">
        <v>500</v>
      </c>
      <c r="L67" s="142">
        <v>0</v>
      </c>
      <c r="M67" s="140">
        <f t="shared" si="26"/>
        <v>825</v>
      </c>
      <c r="N67" s="140">
        <f>'[6]բյուջե 2024'!$P$36/1000</f>
        <v>825</v>
      </c>
      <c r="O67" s="140">
        <v>0</v>
      </c>
      <c r="P67" s="140">
        <f t="shared" si="27"/>
        <v>325</v>
      </c>
      <c r="Q67" s="141">
        <f t="shared" si="28"/>
        <v>325</v>
      </c>
      <c r="R67" s="141">
        <f t="shared" si="29"/>
        <v>0</v>
      </c>
      <c r="S67" s="140">
        <f t="shared" si="30"/>
        <v>787.5</v>
      </c>
      <c r="T67" s="140">
        <f>'[6]բյուջե -2025'!$P$36/1000</f>
        <v>787.5</v>
      </c>
      <c r="U67" s="140">
        <v>0</v>
      </c>
      <c r="V67" s="140">
        <f t="shared" si="31"/>
        <v>806.25</v>
      </c>
      <c r="W67" s="140">
        <f>'[6]բյուջե-2026'!$P$36/1000</f>
        <v>806.25</v>
      </c>
      <c r="X67" s="140">
        <v>0</v>
      </c>
    </row>
    <row r="68" spans="1:24" s="62" customFormat="1" ht="19.5" customHeight="1">
      <c r="A68" s="59"/>
      <c r="B68" s="60"/>
      <c r="C68" s="60"/>
      <c r="D68" s="86"/>
      <c r="E68" s="102" t="s">
        <v>113</v>
      </c>
      <c r="F68" s="40">
        <v>4269</v>
      </c>
      <c r="G68" s="142">
        <f t="shared" si="32"/>
        <v>1547.9</v>
      </c>
      <c r="H68" s="142">
        <v>1547.9</v>
      </c>
      <c r="I68" s="142">
        <v>0</v>
      </c>
      <c r="J68" s="142">
        <f t="shared" si="33"/>
        <v>500</v>
      </c>
      <c r="K68" s="142">
        <v>500</v>
      </c>
      <c r="L68" s="142">
        <v>0</v>
      </c>
      <c r="M68" s="140">
        <f t="shared" si="26"/>
        <v>825</v>
      </c>
      <c r="N68" s="140">
        <f>'[6]բյուջե 2024'!$P$37/1000</f>
        <v>825</v>
      </c>
      <c r="O68" s="140">
        <v>0</v>
      </c>
      <c r="P68" s="140">
        <f t="shared" si="27"/>
        <v>325</v>
      </c>
      <c r="Q68" s="141">
        <f t="shared" si="28"/>
        <v>325</v>
      </c>
      <c r="R68" s="141">
        <f t="shared" si="29"/>
        <v>0</v>
      </c>
      <c r="S68" s="140">
        <f t="shared" si="30"/>
        <v>787.5</v>
      </c>
      <c r="T68" s="140">
        <f>'[6]բյուջե -2025'!$P$37/1000</f>
        <v>787.5</v>
      </c>
      <c r="U68" s="140">
        <v>0</v>
      </c>
      <c r="V68" s="140">
        <f t="shared" si="31"/>
        <v>806.25</v>
      </c>
      <c r="W68" s="140">
        <f>'[6]բյուջե-2026'!$P$37/1000</f>
        <v>806.25</v>
      </c>
      <c r="X68" s="140">
        <v>0</v>
      </c>
    </row>
    <row r="69" spans="1:24" s="62" customFormat="1" ht="19.5" customHeight="1">
      <c r="A69" s="59"/>
      <c r="B69" s="60"/>
      <c r="C69" s="60"/>
      <c r="D69" s="86"/>
      <c r="E69" s="102" t="s">
        <v>276</v>
      </c>
      <c r="F69" s="40">
        <v>4657</v>
      </c>
      <c r="G69" s="142">
        <v>0</v>
      </c>
      <c r="H69" s="142">
        <v>0</v>
      </c>
      <c r="I69" s="142">
        <v>0</v>
      </c>
      <c r="J69" s="142">
        <f t="shared" si="33"/>
        <v>0</v>
      </c>
      <c r="K69" s="142">
        <v>0</v>
      </c>
      <c r="L69" s="142">
        <v>0</v>
      </c>
      <c r="M69" s="140">
        <f t="shared" si="26"/>
        <v>5500</v>
      </c>
      <c r="N69" s="140">
        <f>'[6]բյուջե 2024'!$P$51/1000</f>
        <v>5500</v>
      </c>
      <c r="O69" s="140">
        <v>0</v>
      </c>
      <c r="P69" s="140">
        <f t="shared" si="27"/>
        <v>5500</v>
      </c>
      <c r="Q69" s="141">
        <f t="shared" si="28"/>
        <v>5500</v>
      </c>
      <c r="R69" s="141">
        <f t="shared" si="29"/>
        <v>0</v>
      </c>
      <c r="S69" s="140">
        <f>T69+U69</f>
        <v>6000</v>
      </c>
      <c r="T69" s="140">
        <f>'[6]բյուջե -2025'!$P$51/1000</f>
        <v>6000</v>
      </c>
      <c r="U69" s="140">
        <v>0</v>
      </c>
      <c r="V69" s="140">
        <f t="shared" si="31"/>
        <v>6500</v>
      </c>
      <c r="W69" s="140">
        <f>'[6]բյուջե-2026'!$P$51/1000</f>
        <v>6500</v>
      </c>
      <c r="X69" s="140"/>
    </row>
    <row r="70" spans="1:24" s="98" customFormat="1" ht="16.5" customHeight="1">
      <c r="A70" s="168" t="s">
        <v>256</v>
      </c>
      <c r="B70" s="169" t="s">
        <v>245</v>
      </c>
      <c r="C70" s="169" t="s">
        <v>255</v>
      </c>
      <c r="D70" s="169" t="s">
        <v>246</v>
      </c>
      <c r="E70" s="170" t="s">
        <v>257</v>
      </c>
      <c r="F70" s="171"/>
      <c r="G70" s="172">
        <f>G72</f>
        <v>2390.7</v>
      </c>
      <c r="H70" s="172">
        <f aca="true" t="shared" si="34" ref="H70:R70">H72</f>
        <v>2390.7</v>
      </c>
      <c r="I70" s="172">
        <f t="shared" si="34"/>
        <v>0</v>
      </c>
      <c r="J70" s="172">
        <f t="shared" si="34"/>
        <v>2227.2</v>
      </c>
      <c r="K70" s="172">
        <f t="shared" si="34"/>
        <v>2227.2</v>
      </c>
      <c r="L70" s="172">
        <f t="shared" si="34"/>
        <v>0</v>
      </c>
      <c r="M70" s="172">
        <f t="shared" si="34"/>
        <v>2227.2</v>
      </c>
      <c r="N70" s="172">
        <f t="shared" si="34"/>
        <v>2227.2</v>
      </c>
      <c r="O70" s="172">
        <f t="shared" si="34"/>
        <v>0</v>
      </c>
      <c r="P70" s="172">
        <f>P72</f>
        <v>0</v>
      </c>
      <c r="Q70" s="172">
        <f t="shared" si="34"/>
        <v>0</v>
      </c>
      <c r="R70" s="172">
        <f t="shared" si="34"/>
        <v>0</v>
      </c>
      <c r="S70" s="172">
        <f aca="true" t="shared" si="35" ref="S70:X70">S72</f>
        <v>2227.2</v>
      </c>
      <c r="T70" s="172">
        <f t="shared" si="35"/>
        <v>2227.2</v>
      </c>
      <c r="U70" s="172">
        <f t="shared" si="35"/>
        <v>0</v>
      </c>
      <c r="V70" s="172">
        <f t="shared" si="35"/>
        <v>2227.2</v>
      </c>
      <c r="W70" s="172">
        <f t="shared" si="35"/>
        <v>2227.2</v>
      </c>
      <c r="X70" s="172">
        <f t="shared" si="35"/>
        <v>0</v>
      </c>
    </row>
    <row r="71" spans="1:24" s="56" customFormat="1" ht="12.75" customHeight="1">
      <c r="A71" s="67"/>
      <c r="B71" s="51"/>
      <c r="C71" s="51"/>
      <c r="D71" s="37"/>
      <c r="E71" s="96" t="s">
        <v>251</v>
      </c>
      <c r="F71" s="37"/>
      <c r="G71" s="134"/>
      <c r="H71" s="134"/>
      <c r="I71" s="134"/>
      <c r="J71" s="134"/>
      <c r="K71" s="134"/>
      <c r="L71" s="134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24" s="56" customFormat="1" ht="24" customHeight="1">
      <c r="A72" s="77" t="s">
        <v>258</v>
      </c>
      <c r="B72" s="78" t="s">
        <v>245</v>
      </c>
      <c r="C72" s="78" t="s">
        <v>255</v>
      </c>
      <c r="D72" s="78" t="s">
        <v>249</v>
      </c>
      <c r="E72" s="96" t="s">
        <v>259</v>
      </c>
      <c r="F72" s="37"/>
      <c r="G72" s="143">
        <f>G74</f>
        <v>2390.7</v>
      </c>
      <c r="H72" s="143">
        <f>H74</f>
        <v>2390.7</v>
      </c>
      <c r="I72" s="143">
        <f aca="true" t="shared" si="36" ref="I72:N72">I74</f>
        <v>0</v>
      </c>
      <c r="J72" s="143">
        <f t="shared" si="36"/>
        <v>2227.2</v>
      </c>
      <c r="K72" s="143">
        <f t="shared" si="36"/>
        <v>2227.2</v>
      </c>
      <c r="L72" s="143">
        <f t="shared" si="36"/>
        <v>0</v>
      </c>
      <c r="M72" s="143">
        <f t="shared" si="36"/>
        <v>2227.2</v>
      </c>
      <c r="N72" s="143">
        <f t="shared" si="36"/>
        <v>2227.2</v>
      </c>
      <c r="O72" s="140">
        <v>0</v>
      </c>
      <c r="P72" s="140">
        <f>Q72+R72</f>
        <v>0</v>
      </c>
      <c r="Q72" s="141">
        <f>N72-K72</f>
        <v>0</v>
      </c>
      <c r="R72" s="141">
        <f>O72-L72</f>
        <v>0</v>
      </c>
      <c r="S72" s="143">
        <f>T72</f>
        <v>2227.2</v>
      </c>
      <c r="T72" s="143">
        <f>N72</f>
        <v>2227.2</v>
      </c>
      <c r="U72" s="143">
        <f>U74</f>
        <v>0</v>
      </c>
      <c r="V72" s="143">
        <f>V74</f>
        <v>2227.2</v>
      </c>
      <c r="W72" s="140">
        <f>(T72+N72)/2</f>
        <v>2227.2</v>
      </c>
      <c r="X72" s="143">
        <f>X74</f>
        <v>0</v>
      </c>
    </row>
    <row r="73" spans="1:24" s="56" customFormat="1" ht="12.75" customHeight="1">
      <c r="A73" s="67"/>
      <c r="B73" s="51"/>
      <c r="C73" s="51"/>
      <c r="D73" s="37"/>
      <c r="E73" s="96" t="s">
        <v>167</v>
      </c>
      <c r="F73" s="37"/>
      <c r="G73" s="134"/>
      <c r="H73" s="134"/>
      <c r="I73" s="134"/>
      <c r="J73" s="134"/>
      <c r="K73" s="134"/>
      <c r="L73" s="134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</row>
    <row r="74" spans="1:24" s="62" customFormat="1" ht="46.5" customHeight="1">
      <c r="A74" s="59"/>
      <c r="B74" s="60"/>
      <c r="C74" s="60"/>
      <c r="D74" s="86"/>
      <c r="E74" s="97" t="s">
        <v>95</v>
      </c>
      <c r="F74" s="38"/>
      <c r="G74" s="139">
        <f aca="true" t="shared" si="37" ref="G74:R74">SUM(G75:G79)</f>
        <v>2390.7</v>
      </c>
      <c r="H74" s="139">
        <f t="shared" si="37"/>
        <v>2390.7</v>
      </c>
      <c r="I74" s="139">
        <f t="shared" si="37"/>
        <v>0</v>
      </c>
      <c r="J74" s="139">
        <f t="shared" si="37"/>
        <v>2227.2</v>
      </c>
      <c r="K74" s="139">
        <f t="shared" si="37"/>
        <v>2227.2</v>
      </c>
      <c r="L74" s="139">
        <f t="shared" si="37"/>
        <v>0</v>
      </c>
      <c r="M74" s="139">
        <f t="shared" si="37"/>
        <v>2227.2</v>
      </c>
      <c r="N74" s="139">
        <f t="shared" si="37"/>
        <v>2227.2</v>
      </c>
      <c r="O74" s="139">
        <f t="shared" si="37"/>
        <v>0</v>
      </c>
      <c r="P74" s="139">
        <f>SUM(P75:P79)</f>
        <v>0</v>
      </c>
      <c r="Q74" s="139">
        <f t="shared" si="37"/>
        <v>0</v>
      </c>
      <c r="R74" s="139">
        <f t="shared" si="37"/>
        <v>0</v>
      </c>
      <c r="S74" s="139">
        <f aca="true" t="shared" si="38" ref="S74:X74">SUM(S75:S79)</f>
        <v>2227.2</v>
      </c>
      <c r="T74" s="139">
        <f t="shared" si="38"/>
        <v>2227.2</v>
      </c>
      <c r="U74" s="139">
        <f t="shared" si="38"/>
        <v>0</v>
      </c>
      <c r="V74" s="139">
        <f t="shared" si="38"/>
        <v>2227.2</v>
      </c>
      <c r="W74" s="139">
        <f t="shared" si="38"/>
        <v>2227.2</v>
      </c>
      <c r="X74" s="139">
        <f t="shared" si="38"/>
        <v>0</v>
      </c>
    </row>
    <row r="75" spans="1:24" s="56" customFormat="1" ht="12.75" customHeight="1">
      <c r="A75" s="67"/>
      <c r="B75" s="51"/>
      <c r="C75" s="51"/>
      <c r="D75" s="37"/>
      <c r="E75" s="96" t="s">
        <v>324</v>
      </c>
      <c r="F75" s="78" t="s">
        <v>323</v>
      </c>
      <c r="G75" s="142">
        <f>H75+I75</f>
        <v>2310.7</v>
      </c>
      <c r="H75" s="142">
        <v>2310.7</v>
      </c>
      <c r="I75" s="142">
        <v>0</v>
      </c>
      <c r="J75" s="142">
        <f>K75+L75</f>
        <v>2227.2</v>
      </c>
      <c r="K75" s="142">
        <v>2227.2</v>
      </c>
      <c r="L75" s="142">
        <v>0</v>
      </c>
      <c r="M75" s="140">
        <f aca="true" t="shared" si="39" ref="M75:M80">N75+O75</f>
        <v>2227.2</v>
      </c>
      <c r="N75" s="140">
        <v>2227.2</v>
      </c>
      <c r="O75" s="140">
        <v>0</v>
      </c>
      <c r="P75" s="140">
        <f aca="true" t="shared" si="40" ref="P75:P80">Q75+R75</f>
        <v>0</v>
      </c>
      <c r="Q75" s="141">
        <f aca="true" t="shared" si="41" ref="Q75:R79">N75-K75</f>
        <v>0</v>
      </c>
      <c r="R75" s="141">
        <f t="shared" si="41"/>
        <v>0</v>
      </c>
      <c r="S75" s="140">
        <f>T75</f>
        <v>2227.2</v>
      </c>
      <c r="T75" s="140">
        <f>N75</f>
        <v>2227.2</v>
      </c>
      <c r="U75" s="140">
        <v>0</v>
      </c>
      <c r="V75" s="140">
        <f>W75+X75</f>
        <v>2227.2</v>
      </c>
      <c r="W75" s="140">
        <f>(T75+N75)/2</f>
        <v>2227.2</v>
      </c>
      <c r="X75" s="140">
        <v>0</v>
      </c>
    </row>
    <row r="76" spans="1:24" s="56" customFormat="1" ht="12.75" customHeight="1">
      <c r="A76" s="67"/>
      <c r="B76" s="51"/>
      <c r="C76" s="51"/>
      <c r="D76" s="37"/>
      <c r="E76" s="96" t="s">
        <v>328</v>
      </c>
      <c r="F76" s="78" t="s">
        <v>327</v>
      </c>
      <c r="G76" s="142">
        <f>H76+I76</f>
        <v>0</v>
      </c>
      <c r="H76" s="142">
        <v>0</v>
      </c>
      <c r="I76" s="142">
        <v>0</v>
      </c>
      <c r="J76" s="142">
        <f>K76+L76</f>
        <v>0</v>
      </c>
      <c r="K76" s="142">
        <v>0</v>
      </c>
      <c r="L76" s="142">
        <v>0</v>
      </c>
      <c r="M76" s="140">
        <f t="shared" si="39"/>
        <v>0</v>
      </c>
      <c r="N76" s="140">
        <v>0</v>
      </c>
      <c r="O76" s="140">
        <v>0</v>
      </c>
      <c r="P76" s="140">
        <f t="shared" si="40"/>
        <v>0</v>
      </c>
      <c r="Q76" s="141">
        <f t="shared" si="41"/>
        <v>0</v>
      </c>
      <c r="R76" s="141">
        <f t="shared" si="41"/>
        <v>0</v>
      </c>
      <c r="S76" s="140">
        <f>T76+U76</f>
        <v>0</v>
      </c>
      <c r="T76" s="140">
        <v>0</v>
      </c>
      <c r="U76" s="140">
        <v>0</v>
      </c>
      <c r="V76" s="140">
        <f>W76+X76</f>
        <v>0</v>
      </c>
      <c r="W76" s="140">
        <f>(T76+N76)/2</f>
        <v>0</v>
      </c>
      <c r="X76" s="140">
        <v>0</v>
      </c>
    </row>
    <row r="77" spans="1:24" s="56" customFormat="1" ht="12.75" customHeight="1">
      <c r="A77" s="67"/>
      <c r="B77" s="51"/>
      <c r="C77" s="51"/>
      <c r="D77" s="37"/>
      <c r="E77" s="96" t="s">
        <v>311</v>
      </c>
      <c r="F77" s="78">
        <v>4217</v>
      </c>
      <c r="G77" s="142">
        <f>H77+I77</f>
        <v>80</v>
      </c>
      <c r="H77" s="142">
        <v>80</v>
      </c>
      <c r="I77" s="142">
        <v>0</v>
      </c>
      <c r="J77" s="142">
        <f>K77+L77</f>
        <v>0</v>
      </c>
      <c r="K77" s="142">
        <v>0</v>
      </c>
      <c r="L77" s="142">
        <v>0</v>
      </c>
      <c r="M77" s="140">
        <f t="shared" si="39"/>
        <v>0</v>
      </c>
      <c r="N77" s="140">
        <v>0</v>
      </c>
      <c r="O77" s="140">
        <v>0</v>
      </c>
      <c r="P77" s="140">
        <f t="shared" si="40"/>
        <v>0</v>
      </c>
      <c r="Q77" s="141">
        <f t="shared" si="41"/>
        <v>0</v>
      </c>
      <c r="R77" s="141">
        <f t="shared" si="41"/>
        <v>0</v>
      </c>
      <c r="S77" s="140">
        <f>T77+U77</f>
        <v>0</v>
      </c>
      <c r="T77" s="140">
        <v>0</v>
      </c>
      <c r="U77" s="140">
        <v>0</v>
      </c>
      <c r="V77" s="140">
        <f>W77+X77</f>
        <v>0</v>
      </c>
      <c r="W77" s="140">
        <f>(T77+N77)/2</f>
        <v>0</v>
      </c>
      <c r="X77" s="140">
        <v>0</v>
      </c>
    </row>
    <row r="78" spans="1:24" s="56" customFormat="1" ht="12.75" customHeight="1">
      <c r="A78" s="67"/>
      <c r="B78" s="51"/>
      <c r="C78" s="51"/>
      <c r="D78" s="37"/>
      <c r="E78" s="96" t="s">
        <v>114</v>
      </c>
      <c r="F78" s="78">
        <v>4241</v>
      </c>
      <c r="G78" s="142">
        <f>H78+I78</f>
        <v>0</v>
      </c>
      <c r="H78" s="142">
        <v>0</v>
      </c>
      <c r="I78" s="142">
        <v>0</v>
      </c>
      <c r="J78" s="142">
        <f>K78+L78</f>
        <v>0</v>
      </c>
      <c r="K78" s="142">
        <v>0</v>
      </c>
      <c r="L78" s="142">
        <v>0</v>
      </c>
      <c r="M78" s="140">
        <f t="shared" si="39"/>
        <v>0</v>
      </c>
      <c r="N78" s="140">
        <v>0</v>
      </c>
      <c r="O78" s="140">
        <v>0</v>
      </c>
      <c r="P78" s="140">
        <f t="shared" si="40"/>
        <v>0</v>
      </c>
      <c r="Q78" s="141">
        <f t="shared" si="41"/>
        <v>0</v>
      </c>
      <c r="R78" s="141">
        <f t="shared" si="41"/>
        <v>0</v>
      </c>
      <c r="S78" s="140">
        <f>T78+U78</f>
        <v>0</v>
      </c>
      <c r="T78" s="140">
        <v>0</v>
      </c>
      <c r="U78" s="140">
        <v>0</v>
      </c>
      <c r="V78" s="140">
        <f>W78+X78</f>
        <v>0</v>
      </c>
      <c r="W78" s="140">
        <f>(T78+N78)/2</f>
        <v>0</v>
      </c>
      <c r="X78" s="140">
        <v>0</v>
      </c>
    </row>
    <row r="79" spans="1:24" s="56" customFormat="1" ht="12.75" customHeight="1">
      <c r="A79" s="67"/>
      <c r="B79" s="51"/>
      <c r="C79" s="51"/>
      <c r="D79" s="37"/>
      <c r="E79" s="96" t="s">
        <v>115</v>
      </c>
      <c r="F79" s="78">
        <v>4261</v>
      </c>
      <c r="G79" s="142">
        <f>H79+I79</f>
        <v>0</v>
      </c>
      <c r="H79" s="142">
        <v>0</v>
      </c>
      <c r="I79" s="142">
        <v>0</v>
      </c>
      <c r="J79" s="142">
        <f>K79+L79</f>
        <v>0</v>
      </c>
      <c r="K79" s="142">
        <v>0</v>
      </c>
      <c r="L79" s="142">
        <v>0</v>
      </c>
      <c r="M79" s="140">
        <f t="shared" si="39"/>
        <v>0</v>
      </c>
      <c r="N79" s="140">
        <v>0</v>
      </c>
      <c r="O79" s="140">
        <v>0</v>
      </c>
      <c r="P79" s="140">
        <f t="shared" si="40"/>
        <v>0</v>
      </c>
      <c r="Q79" s="141">
        <f t="shared" si="41"/>
        <v>0</v>
      </c>
      <c r="R79" s="141">
        <f t="shared" si="41"/>
        <v>0</v>
      </c>
      <c r="S79" s="140">
        <f>T79+U79</f>
        <v>0</v>
      </c>
      <c r="T79" s="140">
        <v>0</v>
      </c>
      <c r="U79" s="140">
        <v>0</v>
      </c>
      <c r="V79" s="140">
        <f>W79+X79</f>
        <v>0</v>
      </c>
      <c r="W79" s="140">
        <f>(T79+N79)/2</f>
        <v>0</v>
      </c>
      <c r="X79" s="140">
        <v>0</v>
      </c>
    </row>
    <row r="80" spans="1:24" s="56" customFormat="1" ht="34.5" customHeight="1">
      <c r="A80" s="173" t="s">
        <v>261</v>
      </c>
      <c r="B80" s="174" t="s">
        <v>245</v>
      </c>
      <c r="C80" s="174" t="s">
        <v>262</v>
      </c>
      <c r="D80" s="174" t="s">
        <v>246</v>
      </c>
      <c r="E80" s="175" t="s">
        <v>263</v>
      </c>
      <c r="F80" s="176"/>
      <c r="G80" s="177">
        <f>G82+G89</f>
        <v>2694.35</v>
      </c>
      <c r="H80" s="178">
        <f aca="true" t="shared" si="42" ref="H80:O80">H82+H89</f>
        <v>694.35</v>
      </c>
      <c r="I80" s="177">
        <f t="shared" si="42"/>
        <v>4487</v>
      </c>
      <c r="J80" s="177">
        <f t="shared" si="42"/>
        <v>72514</v>
      </c>
      <c r="K80" s="177">
        <f>K82+K89</f>
        <v>2210</v>
      </c>
      <c r="L80" s="177">
        <f t="shared" si="42"/>
        <v>70304</v>
      </c>
      <c r="M80" s="177">
        <f t="shared" si="39"/>
        <v>47873</v>
      </c>
      <c r="N80" s="177">
        <f t="shared" si="42"/>
        <v>3355</v>
      </c>
      <c r="O80" s="177">
        <f t="shared" si="42"/>
        <v>44518</v>
      </c>
      <c r="P80" s="177">
        <f t="shared" si="40"/>
        <v>-24641</v>
      </c>
      <c r="Q80" s="177">
        <f>Q82</f>
        <v>1145</v>
      </c>
      <c r="R80" s="177">
        <f>O80-L80</f>
        <v>-25786</v>
      </c>
      <c r="S80" s="177">
        <f>S82+S89</f>
        <v>70577.5</v>
      </c>
      <c r="T80" s="177">
        <f>T82</f>
        <v>3202.5</v>
      </c>
      <c r="U80" s="177">
        <f>U82</f>
        <v>32900</v>
      </c>
      <c r="V80" s="177">
        <f>V82</f>
        <v>3278.75</v>
      </c>
      <c r="W80" s="177">
        <f>W82</f>
        <v>3278.75</v>
      </c>
      <c r="X80" s="177">
        <f>X82+X89</f>
        <v>0</v>
      </c>
    </row>
    <row r="81" spans="1:24" s="56" customFormat="1" ht="12.75" customHeight="1">
      <c r="A81" s="67"/>
      <c r="B81" s="51"/>
      <c r="C81" s="51"/>
      <c r="D81" s="37"/>
      <c r="E81" s="96" t="s">
        <v>251</v>
      </c>
      <c r="F81" s="37"/>
      <c r="G81" s="134"/>
      <c r="H81" s="134"/>
      <c r="I81" s="134"/>
      <c r="J81" s="134"/>
      <c r="K81" s="134"/>
      <c r="L81" s="134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</row>
    <row r="82" spans="1:24" s="62" customFormat="1" ht="30.75" customHeight="1">
      <c r="A82" s="61" t="s">
        <v>264</v>
      </c>
      <c r="B82" s="40" t="s">
        <v>245</v>
      </c>
      <c r="C82" s="40" t="s">
        <v>262</v>
      </c>
      <c r="D82" s="40" t="s">
        <v>249</v>
      </c>
      <c r="E82" s="102" t="s">
        <v>263</v>
      </c>
      <c r="F82" s="86"/>
      <c r="G82" s="146">
        <f>G86</f>
        <v>694.35</v>
      </c>
      <c r="H82" s="146">
        <f>H86</f>
        <v>694.35</v>
      </c>
      <c r="I82" s="142">
        <f aca="true" t="shared" si="43" ref="I82:N82">I84+I86</f>
        <v>2487</v>
      </c>
      <c r="J82" s="142">
        <f t="shared" si="43"/>
        <v>1150</v>
      </c>
      <c r="K82" s="142">
        <f t="shared" si="43"/>
        <v>1050</v>
      </c>
      <c r="L82" s="142">
        <f t="shared" si="43"/>
        <v>100</v>
      </c>
      <c r="M82" s="142">
        <f t="shared" si="43"/>
        <v>1705</v>
      </c>
      <c r="N82" s="142">
        <f t="shared" si="43"/>
        <v>1705</v>
      </c>
      <c r="O82" s="140">
        <v>0</v>
      </c>
      <c r="P82" s="140">
        <f>Q82+R82</f>
        <v>-24641</v>
      </c>
      <c r="Q82" s="141">
        <f>Q84+Q86+Q89</f>
        <v>1145</v>
      </c>
      <c r="R82" s="141">
        <f>R84+R86+R89</f>
        <v>-25786</v>
      </c>
      <c r="S82" s="142">
        <f>T82+U82</f>
        <v>36102.5</v>
      </c>
      <c r="T82" s="142">
        <f>T86+T89</f>
        <v>3202.5</v>
      </c>
      <c r="U82" s="142">
        <f>U86+U89</f>
        <v>32900</v>
      </c>
      <c r="V82" s="142">
        <f>W82+X82</f>
        <v>3278.75</v>
      </c>
      <c r="W82" s="140">
        <f>W86+W89</f>
        <v>3278.75</v>
      </c>
      <c r="X82" s="140">
        <v>0</v>
      </c>
    </row>
    <row r="83" spans="1:24" s="56" customFormat="1" ht="12" customHeight="1">
      <c r="A83" s="67"/>
      <c r="B83" s="51"/>
      <c r="C83" s="51"/>
      <c r="D83" s="37"/>
      <c r="E83" s="96" t="s">
        <v>167</v>
      </c>
      <c r="F83" s="37"/>
      <c r="G83" s="134"/>
      <c r="H83" s="134"/>
      <c r="I83" s="134"/>
      <c r="J83" s="134"/>
      <c r="K83" s="134"/>
      <c r="L83" s="134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s="56" customFormat="1" ht="40.5" customHeight="1">
      <c r="A84" s="67"/>
      <c r="B84" s="51"/>
      <c r="C84" s="51"/>
      <c r="D84" s="37"/>
      <c r="E84" s="108" t="s">
        <v>96</v>
      </c>
      <c r="F84" s="109"/>
      <c r="G84" s="145">
        <f aca="true" t="shared" si="44" ref="G84:X84">G85</f>
        <v>2487</v>
      </c>
      <c r="H84" s="145">
        <f t="shared" si="44"/>
        <v>0</v>
      </c>
      <c r="I84" s="145">
        <f t="shared" si="44"/>
        <v>2487</v>
      </c>
      <c r="J84" s="145">
        <f t="shared" si="44"/>
        <v>0</v>
      </c>
      <c r="K84" s="145">
        <f t="shared" si="44"/>
        <v>0</v>
      </c>
      <c r="L84" s="145">
        <f t="shared" si="44"/>
        <v>0</v>
      </c>
      <c r="M84" s="145">
        <f t="shared" si="44"/>
        <v>0</v>
      </c>
      <c r="N84" s="145">
        <f t="shared" si="44"/>
        <v>0</v>
      </c>
      <c r="O84" s="145">
        <f t="shared" si="44"/>
        <v>0</v>
      </c>
      <c r="P84" s="145">
        <f t="shared" si="44"/>
        <v>0</v>
      </c>
      <c r="Q84" s="145">
        <f t="shared" si="44"/>
        <v>0</v>
      </c>
      <c r="R84" s="145">
        <f t="shared" si="44"/>
        <v>0</v>
      </c>
      <c r="S84" s="145">
        <f t="shared" si="44"/>
        <v>0</v>
      </c>
      <c r="T84" s="145">
        <f t="shared" si="44"/>
        <v>0</v>
      </c>
      <c r="U84" s="145">
        <f t="shared" si="44"/>
        <v>0</v>
      </c>
      <c r="V84" s="145">
        <f t="shared" si="44"/>
        <v>0</v>
      </c>
      <c r="W84" s="145">
        <f t="shared" si="44"/>
        <v>0</v>
      </c>
      <c r="X84" s="145">
        <f t="shared" si="44"/>
        <v>0</v>
      </c>
    </row>
    <row r="85" spans="1:24" s="62" customFormat="1" ht="15" customHeight="1">
      <c r="A85" s="59"/>
      <c r="B85" s="60"/>
      <c r="C85" s="60"/>
      <c r="D85" s="86"/>
      <c r="E85" s="102" t="s">
        <v>46</v>
      </c>
      <c r="F85" s="40" t="s">
        <v>45</v>
      </c>
      <c r="G85" s="142">
        <f>H85+I85</f>
        <v>2487</v>
      </c>
      <c r="H85" s="142">
        <v>0</v>
      </c>
      <c r="I85" s="142">
        <v>2487</v>
      </c>
      <c r="J85" s="142">
        <f>K85+L85</f>
        <v>0</v>
      </c>
      <c r="K85" s="142">
        <v>0</v>
      </c>
      <c r="L85" s="142">
        <v>0</v>
      </c>
      <c r="M85" s="140">
        <f>N85+O85</f>
        <v>0</v>
      </c>
      <c r="N85" s="140">
        <v>0</v>
      </c>
      <c r="O85" s="140">
        <v>0</v>
      </c>
      <c r="P85" s="140">
        <f>Q85+R85</f>
        <v>0</v>
      </c>
      <c r="Q85" s="141">
        <f>N85-K85</f>
        <v>0</v>
      </c>
      <c r="R85" s="141">
        <f>O85-L85</f>
        <v>0</v>
      </c>
      <c r="S85" s="140">
        <f>T85+U85</f>
        <v>0</v>
      </c>
      <c r="T85" s="140">
        <v>0</v>
      </c>
      <c r="U85" s="140">
        <v>0</v>
      </c>
      <c r="V85" s="140">
        <f>W85+X85</f>
        <v>0</v>
      </c>
      <c r="W85" s="140">
        <v>0</v>
      </c>
      <c r="X85" s="140">
        <v>0</v>
      </c>
    </row>
    <row r="86" spans="1:24" s="56" customFormat="1" ht="43.5" customHeight="1">
      <c r="A86" s="67"/>
      <c r="B86" s="51"/>
      <c r="C86" s="51"/>
      <c r="D86" s="37"/>
      <c r="E86" s="108" t="s">
        <v>97</v>
      </c>
      <c r="F86" s="109"/>
      <c r="G86" s="147">
        <f aca="true" t="shared" si="45" ref="G86:R86">G87+G88</f>
        <v>694.35</v>
      </c>
      <c r="H86" s="147">
        <f t="shared" si="45"/>
        <v>694.35</v>
      </c>
      <c r="I86" s="145">
        <f t="shared" si="45"/>
        <v>0</v>
      </c>
      <c r="J86" s="145">
        <f t="shared" si="45"/>
        <v>1150</v>
      </c>
      <c r="K86" s="145">
        <f t="shared" si="45"/>
        <v>1050</v>
      </c>
      <c r="L86" s="145">
        <f t="shared" si="45"/>
        <v>100</v>
      </c>
      <c r="M86" s="145">
        <f t="shared" si="45"/>
        <v>1705</v>
      </c>
      <c r="N86" s="145">
        <f t="shared" si="45"/>
        <v>1705</v>
      </c>
      <c r="O86" s="145">
        <f t="shared" si="45"/>
        <v>0</v>
      </c>
      <c r="P86" s="145">
        <f>P87+P88</f>
        <v>555</v>
      </c>
      <c r="Q86" s="145">
        <f t="shared" si="45"/>
        <v>655</v>
      </c>
      <c r="R86" s="145">
        <f t="shared" si="45"/>
        <v>-100</v>
      </c>
      <c r="S86" s="145">
        <f aca="true" t="shared" si="46" ref="S86:X86">S87+S88</f>
        <v>1627.5</v>
      </c>
      <c r="T86" s="145">
        <f t="shared" si="46"/>
        <v>1627.5</v>
      </c>
      <c r="U86" s="145">
        <f t="shared" si="46"/>
        <v>0</v>
      </c>
      <c r="V86" s="145">
        <f t="shared" si="46"/>
        <v>1666.25</v>
      </c>
      <c r="W86" s="145">
        <f t="shared" si="46"/>
        <v>1666.25</v>
      </c>
      <c r="X86" s="145">
        <f t="shared" si="46"/>
        <v>0</v>
      </c>
    </row>
    <row r="87" spans="1:24" s="62" customFormat="1" ht="20.25" customHeight="1">
      <c r="A87" s="59"/>
      <c r="B87" s="60"/>
      <c r="C87" s="60"/>
      <c r="D87" s="86"/>
      <c r="E87" s="102" t="s">
        <v>142</v>
      </c>
      <c r="F87" s="40">
        <v>5129</v>
      </c>
      <c r="G87" s="142">
        <f aca="true" t="shared" si="47" ref="G87:G94">H87+I87</f>
        <v>0</v>
      </c>
      <c r="H87" s="142">
        <v>0</v>
      </c>
      <c r="I87" s="142">
        <v>0</v>
      </c>
      <c r="J87" s="142">
        <f>K87+L87</f>
        <v>100</v>
      </c>
      <c r="K87" s="142">
        <v>0</v>
      </c>
      <c r="L87" s="142">
        <v>100</v>
      </c>
      <c r="M87" s="140">
        <f aca="true" t="shared" si="48" ref="M87:M92">N87+O87</f>
        <v>0</v>
      </c>
      <c r="N87" s="140">
        <v>0</v>
      </c>
      <c r="O87" s="140">
        <v>0</v>
      </c>
      <c r="P87" s="140">
        <f>Q87+R87</f>
        <v>-100</v>
      </c>
      <c r="Q87" s="141">
        <f>N87-K87</f>
        <v>0</v>
      </c>
      <c r="R87" s="141">
        <f>O87-L87</f>
        <v>-100</v>
      </c>
      <c r="S87" s="140">
        <f>T87+U87</f>
        <v>0</v>
      </c>
      <c r="T87" s="140">
        <v>0</v>
      </c>
      <c r="U87" s="140">
        <v>0</v>
      </c>
      <c r="V87" s="140">
        <f>W87+X87</f>
        <v>0</v>
      </c>
      <c r="W87" s="140">
        <f>(T87+N87)/2</f>
        <v>0</v>
      </c>
      <c r="X87" s="140">
        <v>0</v>
      </c>
    </row>
    <row r="88" spans="1:24" s="62" customFormat="1" ht="13.5" customHeight="1">
      <c r="A88" s="59"/>
      <c r="B88" s="60"/>
      <c r="C88" s="60"/>
      <c r="D88" s="86"/>
      <c r="E88" s="102" t="s">
        <v>27</v>
      </c>
      <c r="F88" s="40" t="s">
        <v>28</v>
      </c>
      <c r="G88" s="146">
        <f t="shared" si="47"/>
        <v>694.35</v>
      </c>
      <c r="H88" s="146">
        <v>694.35</v>
      </c>
      <c r="I88" s="142">
        <v>0</v>
      </c>
      <c r="J88" s="142">
        <f>K88+L88</f>
        <v>1050</v>
      </c>
      <c r="K88" s="142">
        <v>1050</v>
      </c>
      <c r="L88" s="142">
        <v>0</v>
      </c>
      <c r="M88" s="140">
        <f t="shared" si="48"/>
        <v>1705</v>
      </c>
      <c r="N88" s="140">
        <f>'[3]բյուջե 2024'!$O$43/1000</f>
        <v>1705</v>
      </c>
      <c r="O88" s="140">
        <v>0</v>
      </c>
      <c r="P88" s="140">
        <f>Q88+R88</f>
        <v>655</v>
      </c>
      <c r="Q88" s="141">
        <f>N88-K88</f>
        <v>655</v>
      </c>
      <c r="R88" s="141">
        <f>O88-L88</f>
        <v>0</v>
      </c>
      <c r="S88" s="140">
        <f>T88+U88</f>
        <v>1627.5</v>
      </c>
      <c r="T88" s="140">
        <f>'[3]բյուջե -2025'!$O$52/1000</f>
        <v>1627.5</v>
      </c>
      <c r="U88" s="140">
        <v>0</v>
      </c>
      <c r="V88" s="140">
        <f>W88+X88</f>
        <v>1666.25</v>
      </c>
      <c r="W88" s="140">
        <f>'[3]բյուջե-2026'!$O$46/1000</f>
        <v>1666.25</v>
      </c>
      <c r="X88" s="140">
        <v>0</v>
      </c>
    </row>
    <row r="89" spans="1:24" s="62" customFormat="1" ht="17.25" customHeight="1">
      <c r="A89" s="59"/>
      <c r="B89" s="60"/>
      <c r="C89" s="60"/>
      <c r="D89" s="86"/>
      <c r="E89" s="97" t="s">
        <v>122</v>
      </c>
      <c r="F89" s="40"/>
      <c r="G89" s="148">
        <f aca="true" t="shared" si="49" ref="G89:L89">SUM(G90:G94)</f>
        <v>2000</v>
      </c>
      <c r="H89" s="148">
        <f t="shared" si="49"/>
        <v>0</v>
      </c>
      <c r="I89" s="148">
        <f t="shared" si="49"/>
        <v>2000</v>
      </c>
      <c r="J89" s="148">
        <f t="shared" si="49"/>
        <v>71364</v>
      </c>
      <c r="K89" s="148">
        <f t="shared" si="49"/>
        <v>1160</v>
      </c>
      <c r="L89" s="148">
        <f t="shared" si="49"/>
        <v>70204</v>
      </c>
      <c r="M89" s="148">
        <f t="shared" si="48"/>
        <v>46168</v>
      </c>
      <c r="N89" s="148">
        <f>SUM(N90:N94)</f>
        <v>1650</v>
      </c>
      <c r="O89" s="148">
        <f>SUM(O90:O94)</f>
        <v>44518</v>
      </c>
      <c r="P89" s="148">
        <f>SUM(P90:P94)</f>
        <v>-25196</v>
      </c>
      <c r="Q89" s="148">
        <f>SUM(Q90:Q94)</f>
        <v>490</v>
      </c>
      <c r="R89" s="148">
        <f>SUM(R90:R94)</f>
        <v>-25686</v>
      </c>
      <c r="S89" s="148">
        <f aca="true" t="shared" si="50" ref="S89:X89">SUM(S90:S94)</f>
        <v>34475</v>
      </c>
      <c r="T89" s="148">
        <f t="shared" si="50"/>
        <v>1575</v>
      </c>
      <c r="U89" s="148">
        <f t="shared" si="50"/>
        <v>32900</v>
      </c>
      <c r="V89" s="148">
        <f t="shared" si="50"/>
        <v>1612.5</v>
      </c>
      <c r="W89" s="148">
        <f t="shared" si="50"/>
        <v>1612.5</v>
      </c>
      <c r="X89" s="148">
        <f t="shared" si="50"/>
        <v>0</v>
      </c>
    </row>
    <row r="90" spans="1:24" s="62" customFormat="1" ht="17.25" customHeight="1">
      <c r="A90" s="59"/>
      <c r="B90" s="60"/>
      <c r="C90" s="60"/>
      <c r="D90" s="86"/>
      <c r="E90" s="107" t="s">
        <v>123</v>
      </c>
      <c r="F90" s="40">
        <v>4239</v>
      </c>
      <c r="G90" s="142">
        <f t="shared" si="47"/>
        <v>0</v>
      </c>
      <c r="H90" s="142">
        <v>0</v>
      </c>
      <c r="I90" s="142">
        <v>0</v>
      </c>
      <c r="J90" s="142">
        <f>K90+L90</f>
        <v>410</v>
      </c>
      <c r="K90" s="142">
        <v>410</v>
      </c>
      <c r="L90" s="142">
        <v>0</v>
      </c>
      <c r="M90" s="140">
        <f t="shared" si="48"/>
        <v>825</v>
      </c>
      <c r="N90" s="140">
        <f>'[3]բյուջե 2024'!$T$27/1000</f>
        <v>825</v>
      </c>
      <c r="O90" s="140">
        <v>0</v>
      </c>
      <c r="P90" s="140">
        <f>Q90+R90</f>
        <v>415</v>
      </c>
      <c r="Q90" s="141">
        <f aca="true" t="shared" si="51" ref="Q90:R94">N90-K90</f>
        <v>415</v>
      </c>
      <c r="R90" s="141">
        <f t="shared" si="51"/>
        <v>0</v>
      </c>
      <c r="S90" s="140">
        <f aca="true" t="shared" si="52" ref="S90:S95">T90+U90</f>
        <v>787.5</v>
      </c>
      <c r="T90" s="140">
        <f>'[3]բյուջե -2025'!$T$27/1000</f>
        <v>787.5</v>
      </c>
      <c r="U90" s="140">
        <v>0</v>
      </c>
      <c r="V90" s="140">
        <f>W90+X90</f>
        <v>806.25</v>
      </c>
      <c r="W90" s="140">
        <f>'[3]բյուջե-2026'!$T$27/1000</f>
        <v>806.25</v>
      </c>
      <c r="X90" s="140">
        <v>0</v>
      </c>
    </row>
    <row r="91" spans="1:24" s="62" customFormat="1" ht="17.25" customHeight="1">
      <c r="A91" s="59"/>
      <c r="B91" s="60"/>
      <c r="C91" s="60"/>
      <c r="D91" s="86"/>
      <c r="E91" s="102" t="s">
        <v>356</v>
      </c>
      <c r="F91" s="40">
        <v>4241</v>
      </c>
      <c r="G91" s="142">
        <f t="shared" si="47"/>
        <v>0</v>
      </c>
      <c r="H91" s="142">
        <v>0</v>
      </c>
      <c r="I91" s="142">
        <v>0</v>
      </c>
      <c r="J91" s="142">
        <f>K91+L91</f>
        <v>750</v>
      </c>
      <c r="K91" s="142">
        <v>750</v>
      </c>
      <c r="L91" s="142">
        <v>0</v>
      </c>
      <c r="M91" s="140">
        <f t="shared" si="48"/>
        <v>825</v>
      </c>
      <c r="N91" s="140">
        <f>'[3]բյուջե 2024'!$T$28/1000</f>
        <v>825</v>
      </c>
      <c r="O91" s="140">
        <v>0</v>
      </c>
      <c r="P91" s="140">
        <f>Q91+R91</f>
        <v>75</v>
      </c>
      <c r="Q91" s="141">
        <f t="shared" si="51"/>
        <v>75</v>
      </c>
      <c r="R91" s="141">
        <f t="shared" si="51"/>
        <v>0</v>
      </c>
      <c r="S91" s="140">
        <f t="shared" si="52"/>
        <v>787.5</v>
      </c>
      <c r="T91" s="140">
        <f>'[3]բյուջե -2025'!$T$28/1000</f>
        <v>787.5</v>
      </c>
      <c r="U91" s="140">
        <v>0</v>
      </c>
      <c r="V91" s="140">
        <f>W91+X91</f>
        <v>806.25</v>
      </c>
      <c r="W91" s="140">
        <f>'[3]բյուջե-2026'!$T$28/1000</f>
        <v>806.25</v>
      </c>
      <c r="X91" s="140">
        <v>0</v>
      </c>
    </row>
    <row r="92" spans="1:24" s="62" customFormat="1" ht="18.75" customHeight="1">
      <c r="A92" s="59"/>
      <c r="B92" s="60"/>
      <c r="C92" s="60"/>
      <c r="D92" s="86"/>
      <c r="E92" s="102" t="s">
        <v>34</v>
      </c>
      <c r="F92" s="40" t="s">
        <v>33</v>
      </c>
      <c r="G92" s="142">
        <f t="shared" si="47"/>
        <v>0</v>
      </c>
      <c r="H92" s="142">
        <v>0</v>
      </c>
      <c r="I92" s="142">
        <v>0</v>
      </c>
      <c r="J92" s="142">
        <f>K92+L92</f>
        <v>0</v>
      </c>
      <c r="K92" s="142">
        <v>0</v>
      </c>
      <c r="L92" s="142">
        <v>0</v>
      </c>
      <c r="M92" s="140">
        <f t="shared" si="48"/>
        <v>44518</v>
      </c>
      <c r="N92" s="140">
        <v>0</v>
      </c>
      <c r="O92" s="140">
        <v>44518</v>
      </c>
      <c r="P92" s="140">
        <f>Q92+R92</f>
        <v>44518</v>
      </c>
      <c r="Q92" s="141">
        <f t="shared" si="51"/>
        <v>0</v>
      </c>
      <c r="R92" s="141">
        <f t="shared" si="51"/>
        <v>44518</v>
      </c>
      <c r="S92" s="140">
        <f t="shared" si="52"/>
        <v>32900</v>
      </c>
      <c r="T92" s="140">
        <f>(H92+K92+N92)/3</f>
        <v>0</v>
      </c>
      <c r="U92" s="140">
        <f>'[4]ծրագրեր 24-26'!$E$29+'[4]ծրագրեր 24-26'!$F$29</f>
        <v>32900</v>
      </c>
      <c r="V92" s="140">
        <f>W92+X92</f>
        <v>0</v>
      </c>
      <c r="W92" s="140">
        <f>(T92+N92)/2</f>
        <v>0</v>
      </c>
      <c r="X92" s="140">
        <v>0</v>
      </c>
    </row>
    <row r="93" spans="1:24" s="62" customFormat="1" ht="18.75" customHeight="1">
      <c r="A93" s="59"/>
      <c r="B93" s="60"/>
      <c r="C93" s="60"/>
      <c r="D93" s="86"/>
      <c r="E93" s="102" t="s">
        <v>375</v>
      </c>
      <c r="F93" s="40">
        <v>5113</v>
      </c>
      <c r="G93" s="142">
        <v>0</v>
      </c>
      <c r="H93" s="142">
        <v>0</v>
      </c>
      <c r="I93" s="142">
        <v>0</v>
      </c>
      <c r="J93" s="142">
        <f>L93</f>
        <v>70204</v>
      </c>
      <c r="K93" s="142">
        <v>0</v>
      </c>
      <c r="L93" s="142">
        <v>70204</v>
      </c>
      <c r="M93" s="140">
        <v>0</v>
      </c>
      <c r="N93" s="140">
        <v>0</v>
      </c>
      <c r="O93" s="140">
        <v>0</v>
      </c>
      <c r="P93" s="140">
        <f>Q93+R93</f>
        <v>-70204</v>
      </c>
      <c r="Q93" s="141">
        <f t="shared" si="51"/>
        <v>0</v>
      </c>
      <c r="R93" s="141">
        <f t="shared" si="51"/>
        <v>-70204</v>
      </c>
      <c r="S93" s="140">
        <f t="shared" si="52"/>
        <v>0</v>
      </c>
      <c r="T93" s="140">
        <f>(H93+K93+N93)/3</f>
        <v>0</v>
      </c>
      <c r="U93" s="140">
        <v>0</v>
      </c>
      <c r="V93" s="140">
        <f>W93+X93</f>
        <v>0</v>
      </c>
      <c r="W93" s="140">
        <f>(T93+N93)/2</f>
        <v>0</v>
      </c>
      <c r="X93" s="140"/>
    </row>
    <row r="94" spans="1:24" s="62" customFormat="1" ht="17.25" customHeight="1">
      <c r="A94" s="59"/>
      <c r="B94" s="60"/>
      <c r="C94" s="60"/>
      <c r="D94" s="86"/>
      <c r="E94" s="107" t="s">
        <v>370</v>
      </c>
      <c r="F94" s="40">
        <v>5411</v>
      </c>
      <c r="G94" s="142">
        <f t="shared" si="47"/>
        <v>2000</v>
      </c>
      <c r="H94" s="142">
        <v>0</v>
      </c>
      <c r="I94" s="142">
        <v>2000</v>
      </c>
      <c r="J94" s="142">
        <f>K94+L94</f>
        <v>0</v>
      </c>
      <c r="K94" s="142">
        <v>0</v>
      </c>
      <c r="L94" s="142">
        <v>0</v>
      </c>
      <c r="M94" s="140">
        <f>N94+O94</f>
        <v>0</v>
      </c>
      <c r="N94" s="140">
        <v>0</v>
      </c>
      <c r="O94" s="140">
        <v>0</v>
      </c>
      <c r="P94" s="140">
        <f>Q94+R94</f>
        <v>0</v>
      </c>
      <c r="Q94" s="141">
        <f t="shared" si="51"/>
        <v>0</v>
      </c>
      <c r="R94" s="141">
        <f t="shared" si="51"/>
        <v>0</v>
      </c>
      <c r="S94" s="140">
        <f t="shared" si="52"/>
        <v>0</v>
      </c>
      <c r="T94" s="140">
        <f>(H94+K94+N94)/3</f>
        <v>0</v>
      </c>
      <c r="U94" s="140">
        <v>0</v>
      </c>
      <c r="V94" s="140">
        <f>W94+X94</f>
        <v>0</v>
      </c>
      <c r="W94" s="140">
        <f>(T94+N94)/2</f>
        <v>0</v>
      </c>
      <c r="X94" s="140">
        <v>0</v>
      </c>
    </row>
    <row r="95" spans="1:24" s="87" customFormat="1" ht="25.5" customHeight="1">
      <c r="A95" s="160" t="s">
        <v>265</v>
      </c>
      <c r="B95" s="161" t="s">
        <v>266</v>
      </c>
      <c r="C95" s="161" t="s">
        <v>246</v>
      </c>
      <c r="D95" s="161" t="s">
        <v>246</v>
      </c>
      <c r="E95" s="162" t="s">
        <v>267</v>
      </c>
      <c r="F95" s="163"/>
      <c r="G95" s="164">
        <f>G97</f>
        <v>75.8</v>
      </c>
      <c r="H95" s="164">
        <f>H97</f>
        <v>75.8</v>
      </c>
      <c r="I95" s="164">
        <f>I97</f>
        <v>0</v>
      </c>
      <c r="J95" s="164">
        <f>K95+L95</f>
        <v>2759</v>
      </c>
      <c r="K95" s="164">
        <f aca="true" t="shared" si="53" ref="K95:R95">K97</f>
        <v>2759</v>
      </c>
      <c r="L95" s="164">
        <f t="shared" si="53"/>
        <v>0</v>
      </c>
      <c r="M95" s="164">
        <f t="shared" si="53"/>
        <v>2934.9</v>
      </c>
      <c r="N95" s="164">
        <f t="shared" si="53"/>
        <v>2934.9</v>
      </c>
      <c r="O95" s="164">
        <f t="shared" si="53"/>
        <v>0</v>
      </c>
      <c r="P95" s="164">
        <f t="shared" si="53"/>
        <v>175.9000000000001</v>
      </c>
      <c r="Q95" s="164">
        <f t="shared" si="53"/>
        <v>175.9000000000001</v>
      </c>
      <c r="R95" s="164">
        <f t="shared" si="53"/>
        <v>0</v>
      </c>
      <c r="S95" s="164">
        <f t="shared" si="52"/>
        <v>3128.39</v>
      </c>
      <c r="T95" s="164">
        <f>T97</f>
        <v>3128.39</v>
      </c>
      <c r="U95" s="164">
        <f>U97</f>
        <v>0</v>
      </c>
      <c r="V95" s="164">
        <f>V97</f>
        <v>3341.229</v>
      </c>
      <c r="W95" s="164">
        <f>W97</f>
        <v>3341.229</v>
      </c>
      <c r="X95" s="164">
        <f>X97</f>
        <v>0</v>
      </c>
    </row>
    <row r="96" spans="1:24" s="62" customFormat="1" ht="15" customHeight="1">
      <c r="A96" s="59"/>
      <c r="B96" s="60"/>
      <c r="C96" s="60"/>
      <c r="D96" s="86"/>
      <c r="E96" s="102" t="s">
        <v>167</v>
      </c>
      <c r="F96" s="86"/>
      <c r="G96" s="138"/>
      <c r="H96" s="138"/>
      <c r="I96" s="138"/>
      <c r="J96" s="138"/>
      <c r="K96" s="138"/>
      <c r="L96" s="138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</row>
    <row r="97" spans="1:24" s="98" customFormat="1" ht="57" customHeight="1">
      <c r="A97" s="168" t="s">
        <v>269</v>
      </c>
      <c r="B97" s="169" t="s">
        <v>266</v>
      </c>
      <c r="C97" s="169" t="s">
        <v>260</v>
      </c>
      <c r="D97" s="169" t="s">
        <v>246</v>
      </c>
      <c r="E97" s="170" t="s">
        <v>270</v>
      </c>
      <c r="F97" s="171"/>
      <c r="G97" s="172">
        <f>G99</f>
        <v>75.8</v>
      </c>
      <c r="H97" s="172">
        <f aca="true" t="shared" si="54" ref="H97:R97">H99</f>
        <v>75.8</v>
      </c>
      <c r="I97" s="172">
        <f t="shared" si="54"/>
        <v>0</v>
      </c>
      <c r="J97" s="172">
        <f t="shared" si="54"/>
        <v>2759</v>
      </c>
      <c r="K97" s="172">
        <f t="shared" si="54"/>
        <v>2759</v>
      </c>
      <c r="L97" s="172">
        <f t="shared" si="54"/>
        <v>0</v>
      </c>
      <c r="M97" s="172">
        <f t="shared" si="54"/>
        <v>2934.9</v>
      </c>
      <c r="N97" s="172">
        <f t="shared" si="54"/>
        <v>2934.9</v>
      </c>
      <c r="O97" s="172">
        <f t="shared" si="54"/>
        <v>0</v>
      </c>
      <c r="P97" s="172">
        <f>P99</f>
        <v>175.9000000000001</v>
      </c>
      <c r="Q97" s="172">
        <f t="shared" si="54"/>
        <v>175.9000000000001</v>
      </c>
      <c r="R97" s="172">
        <f t="shared" si="54"/>
        <v>0</v>
      </c>
      <c r="S97" s="172">
        <f aca="true" t="shared" si="55" ref="S97:X97">S99</f>
        <v>3128.39</v>
      </c>
      <c r="T97" s="172">
        <f t="shared" si="55"/>
        <v>3128.39</v>
      </c>
      <c r="U97" s="172">
        <f t="shared" si="55"/>
        <v>0</v>
      </c>
      <c r="V97" s="172">
        <f t="shared" si="55"/>
        <v>3341.229</v>
      </c>
      <c r="W97" s="172">
        <f t="shared" si="55"/>
        <v>3341.229</v>
      </c>
      <c r="X97" s="172">
        <f t="shared" si="55"/>
        <v>0</v>
      </c>
    </row>
    <row r="98" spans="1:24" s="56" customFormat="1" ht="12.75" customHeight="1">
      <c r="A98" s="67"/>
      <c r="B98" s="51"/>
      <c r="C98" s="51"/>
      <c r="D98" s="37"/>
      <c r="E98" s="96" t="s">
        <v>251</v>
      </c>
      <c r="F98" s="37"/>
      <c r="G98" s="134"/>
      <c r="H98" s="134"/>
      <c r="I98" s="134"/>
      <c r="J98" s="134"/>
      <c r="K98" s="134"/>
      <c r="L98" s="134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</row>
    <row r="99" spans="1:24" s="62" customFormat="1" ht="15" customHeight="1">
      <c r="A99" s="61" t="s">
        <v>271</v>
      </c>
      <c r="B99" s="40" t="s">
        <v>266</v>
      </c>
      <c r="C99" s="40" t="s">
        <v>260</v>
      </c>
      <c r="D99" s="40" t="s">
        <v>249</v>
      </c>
      <c r="E99" s="102" t="s">
        <v>270</v>
      </c>
      <c r="F99" s="86"/>
      <c r="G99" s="143">
        <f aca="true" t="shared" si="56" ref="G99:O99">G101+G105</f>
        <v>75.8</v>
      </c>
      <c r="H99" s="143">
        <f t="shared" si="56"/>
        <v>75.8</v>
      </c>
      <c r="I99" s="135">
        <f t="shared" si="56"/>
        <v>0</v>
      </c>
      <c r="J99" s="143">
        <f t="shared" si="56"/>
        <v>2759</v>
      </c>
      <c r="K99" s="143">
        <f t="shared" si="56"/>
        <v>2759</v>
      </c>
      <c r="L99" s="143">
        <f t="shared" si="56"/>
        <v>0</v>
      </c>
      <c r="M99" s="143">
        <f t="shared" si="56"/>
        <v>2934.9</v>
      </c>
      <c r="N99" s="143">
        <f t="shared" si="56"/>
        <v>2934.9</v>
      </c>
      <c r="O99" s="143">
        <f t="shared" si="56"/>
        <v>0</v>
      </c>
      <c r="P99" s="140">
        <f>Q99+R99</f>
        <v>175.9000000000001</v>
      </c>
      <c r="Q99" s="141">
        <f>N99-K99</f>
        <v>175.9000000000001</v>
      </c>
      <c r="R99" s="141">
        <f>O99-L99</f>
        <v>0</v>
      </c>
      <c r="S99" s="143">
        <f aca="true" t="shared" si="57" ref="S99:X99">S101+S105</f>
        <v>3128.39</v>
      </c>
      <c r="T99" s="140">
        <f>T101</f>
        <v>3128.39</v>
      </c>
      <c r="U99" s="143">
        <f t="shared" si="57"/>
        <v>0</v>
      </c>
      <c r="V99" s="143">
        <f>W99+X99</f>
        <v>3341.229</v>
      </c>
      <c r="W99" s="143">
        <f>W101</f>
        <v>3341.229</v>
      </c>
      <c r="X99" s="143">
        <f t="shared" si="57"/>
        <v>0</v>
      </c>
    </row>
    <row r="100" spans="1:24" s="56" customFormat="1" ht="12.75" customHeight="1">
      <c r="A100" s="67"/>
      <c r="B100" s="51"/>
      <c r="C100" s="51"/>
      <c r="D100" s="37"/>
      <c r="E100" s="96" t="s">
        <v>167</v>
      </c>
      <c r="F100" s="37"/>
      <c r="G100" s="134"/>
      <c r="H100" s="134"/>
      <c r="I100" s="134"/>
      <c r="J100" s="134"/>
      <c r="K100" s="134"/>
      <c r="L100" s="134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</row>
    <row r="101" spans="1:24" s="62" customFormat="1" ht="34.5" customHeight="1">
      <c r="A101" s="59"/>
      <c r="B101" s="60"/>
      <c r="C101" s="60"/>
      <c r="D101" s="86"/>
      <c r="E101" s="97" t="s">
        <v>98</v>
      </c>
      <c r="F101" s="38"/>
      <c r="G101" s="139">
        <f aca="true" t="shared" si="58" ref="G101:O101">G104+G102+G103</f>
        <v>75.8</v>
      </c>
      <c r="H101" s="139">
        <f t="shared" si="58"/>
        <v>75.8</v>
      </c>
      <c r="I101" s="139">
        <f t="shared" si="58"/>
        <v>0</v>
      </c>
      <c r="J101" s="139">
        <f t="shared" si="58"/>
        <v>2759</v>
      </c>
      <c r="K101" s="139">
        <f t="shared" si="58"/>
        <v>2759</v>
      </c>
      <c r="L101" s="139">
        <f t="shared" si="58"/>
        <v>0</v>
      </c>
      <c r="M101" s="139">
        <f t="shared" si="58"/>
        <v>2934.9</v>
      </c>
      <c r="N101" s="139">
        <f t="shared" si="58"/>
        <v>2934.9</v>
      </c>
      <c r="O101" s="139">
        <f t="shared" si="58"/>
        <v>0</v>
      </c>
      <c r="P101" s="139">
        <f>P104+P102+P103</f>
        <v>175.9000000000001</v>
      </c>
      <c r="Q101" s="139">
        <f>Q104+Q102</f>
        <v>-1759</v>
      </c>
      <c r="R101" s="139">
        <f>R104+R102</f>
        <v>0</v>
      </c>
      <c r="S101" s="139">
        <f aca="true" t="shared" si="59" ref="S101:X101">S104+S102+S103</f>
        <v>3128.39</v>
      </c>
      <c r="T101" s="139">
        <f t="shared" si="59"/>
        <v>3128.39</v>
      </c>
      <c r="U101" s="139">
        <f t="shared" si="59"/>
        <v>0</v>
      </c>
      <c r="V101" s="139">
        <f t="shared" si="59"/>
        <v>2000</v>
      </c>
      <c r="W101" s="139">
        <f t="shared" si="59"/>
        <v>3341.229</v>
      </c>
      <c r="X101" s="139">
        <f t="shared" si="59"/>
        <v>0</v>
      </c>
    </row>
    <row r="102" spans="1:24" s="62" customFormat="1" ht="16.5" customHeight="1">
      <c r="A102" s="59"/>
      <c r="B102" s="60"/>
      <c r="C102" s="60"/>
      <c r="D102" s="86"/>
      <c r="E102" s="107" t="s">
        <v>113</v>
      </c>
      <c r="F102" s="40">
        <v>4269</v>
      </c>
      <c r="G102" s="142">
        <f>H102+I102</f>
        <v>75.8</v>
      </c>
      <c r="H102" s="142">
        <v>75.8</v>
      </c>
      <c r="I102" s="142">
        <v>0</v>
      </c>
      <c r="J102" s="142">
        <f>K102+L102</f>
        <v>1000</v>
      </c>
      <c r="K102" s="142">
        <v>1000</v>
      </c>
      <c r="L102" s="142">
        <v>0</v>
      </c>
      <c r="M102" s="140">
        <f>N102+O102</f>
        <v>1000</v>
      </c>
      <c r="N102" s="140">
        <f>'[6]բյուջե 2024'!$K$37/1000</f>
        <v>1000</v>
      </c>
      <c r="O102" s="140">
        <v>0</v>
      </c>
      <c r="P102" s="140">
        <f>Q102+R102</f>
        <v>0</v>
      </c>
      <c r="Q102" s="141">
        <f aca="true" t="shared" si="60" ref="Q102:R104">N102-K102</f>
        <v>0</v>
      </c>
      <c r="R102" s="141">
        <f t="shared" si="60"/>
        <v>0</v>
      </c>
      <c r="S102" s="140">
        <f>T102+U102</f>
        <v>1000</v>
      </c>
      <c r="T102" s="140">
        <f>'[6]բյուջե -2025'!$K$37/1000</f>
        <v>1000</v>
      </c>
      <c r="U102" s="140">
        <v>0</v>
      </c>
      <c r="V102" s="140">
        <f>'[3]բյուջե-2026'!$K$37/1000</f>
        <v>1000</v>
      </c>
      <c r="W102" s="140">
        <f>'[6]բյուջե-2026'!$K$37/1000</f>
        <v>1000</v>
      </c>
      <c r="X102" s="140">
        <v>0</v>
      </c>
    </row>
    <row r="103" spans="1:24" s="62" customFormat="1" ht="24.75" customHeight="1">
      <c r="A103" s="59"/>
      <c r="B103" s="60"/>
      <c r="C103" s="60"/>
      <c r="D103" s="86"/>
      <c r="E103" s="107" t="s">
        <v>377</v>
      </c>
      <c r="F103" s="40">
        <v>4819</v>
      </c>
      <c r="G103" s="142">
        <f>H103+I103</f>
        <v>0</v>
      </c>
      <c r="H103" s="142">
        <v>0</v>
      </c>
      <c r="I103" s="142">
        <v>0</v>
      </c>
      <c r="J103" s="142">
        <f>K103+L103</f>
        <v>0</v>
      </c>
      <c r="K103" s="142">
        <v>0</v>
      </c>
      <c r="L103" s="142">
        <v>0</v>
      </c>
      <c r="M103" s="140">
        <f>N103+O103</f>
        <v>1934.9</v>
      </c>
      <c r="N103" s="140">
        <f>'[6]բյուջե 2024'!$K$44/1000</f>
        <v>1934.9</v>
      </c>
      <c r="O103" s="140">
        <v>0</v>
      </c>
      <c r="P103" s="140">
        <f>Q103+R103</f>
        <v>1934.9</v>
      </c>
      <c r="Q103" s="141">
        <f t="shared" si="60"/>
        <v>1934.9</v>
      </c>
      <c r="R103" s="141">
        <f t="shared" si="60"/>
        <v>0</v>
      </c>
      <c r="S103" s="140">
        <f>T103+U103</f>
        <v>2128.39</v>
      </c>
      <c r="T103" s="140">
        <f>'[6]բյուջե -2025'!$K$44/1000</f>
        <v>2128.39</v>
      </c>
      <c r="U103" s="140">
        <v>0</v>
      </c>
      <c r="V103" s="140">
        <f>'[3]բյուջե-2026'!$K$44/1000</f>
        <v>1000</v>
      </c>
      <c r="W103" s="140">
        <f>'[6]բյուջե-2026'!$K$44/1000</f>
        <v>2341.229</v>
      </c>
      <c r="X103" s="140">
        <v>0</v>
      </c>
    </row>
    <row r="104" spans="1:24" s="62" customFormat="1" ht="15" customHeight="1">
      <c r="A104" s="59"/>
      <c r="B104" s="60"/>
      <c r="C104" s="60"/>
      <c r="D104" s="86"/>
      <c r="E104" s="102" t="s">
        <v>276</v>
      </c>
      <c r="F104" s="40">
        <v>4759</v>
      </c>
      <c r="G104" s="142">
        <f>H104+I104</f>
        <v>0</v>
      </c>
      <c r="H104" s="142">
        <v>0</v>
      </c>
      <c r="I104" s="142">
        <v>0</v>
      </c>
      <c r="J104" s="142">
        <f>K104+L104</f>
        <v>1759</v>
      </c>
      <c r="K104" s="142">
        <v>1759</v>
      </c>
      <c r="L104" s="142">
        <v>0</v>
      </c>
      <c r="M104" s="140">
        <f>N104+O104</f>
        <v>0</v>
      </c>
      <c r="N104" s="140">
        <v>0</v>
      </c>
      <c r="O104" s="140">
        <v>0</v>
      </c>
      <c r="P104" s="140">
        <f>Q104+R104</f>
        <v>-1759</v>
      </c>
      <c r="Q104" s="141">
        <f t="shared" si="60"/>
        <v>-1759</v>
      </c>
      <c r="R104" s="141">
        <f t="shared" si="60"/>
        <v>0</v>
      </c>
      <c r="S104" s="140">
        <f>T104+U104</f>
        <v>0</v>
      </c>
      <c r="T104" s="140">
        <v>0</v>
      </c>
      <c r="U104" s="140">
        <v>0</v>
      </c>
      <c r="V104" s="140">
        <f>W104+X104</f>
        <v>0</v>
      </c>
      <c r="W104" s="140">
        <f>(N104+T104)/2</f>
        <v>0</v>
      </c>
      <c r="X104" s="140">
        <v>0</v>
      </c>
    </row>
    <row r="105" spans="1:24" s="62" customFormat="1" ht="23.25" customHeight="1">
      <c r="A105" s="59"/>
      <c r="B105" s="60"/>
      <c r="C105" s="60"/>
      <c r="D105" s="86"/>
      <c r="E105" s="97" t="s">
        <v>99</v>
      </c>
      <c r="F105" s="38"/>
      <c r="G105" s="139">
        <f aca="true" t="shared" si="61" ref="G105:X105">G106</f>
        <v>0</v>
      </c>
      <c r="H105" s="139">
        <f t="shared" si="61"/>
        <v>0</v>
      </c>
      <c r="I105" s="139">
        <f t="shared" si="61"/>
        <v>0</v>
      </c>
      <c r="J105" s="139">
        <f t="shared" si="61"/>
        <v>0</v>
      </c>
      <c r="K105" s="139">
        <f t="shared" si="61"/>
        <v>0</v>
      </c>
      <c r="L105" s="139">
        <f t="shared" si="61"/>
        <v>0</v>
      </c>
      <c r="M105" s="139">
        <f t="shared" si="61"/>
        <v>0</v>
      </c>
      <c r="N105" s="139">
        <f t="shared" si="61"/>
        <v>0</v>
      </c>
      <c r="O105" s="139">
        <f t="shared" si="61"/>
        <v>0</v>
      </c>
      <c r="P105" s="139">
        <f t="shared" si="61"/>
        <v>0</v>
      </c>
      <c r="Q105" s="139">
        <f t="shared" si="61"/>
        <v>0</v>
      </c>
      <c r="R105" s="139">
        <f t="shared" si="61"/>
        <v>0</v>
      </c>
      <c r="S105" s="139">
        <f t="shared" si="61"/>
        <v>0</v>
      </c>
      <c r="T105" s="139">
        <f t="shared" si="61"/>
        <v>0</v>
      </c>
      <c r="U105" s="139">
        <f t="shared" si="61"/>
        <v>0</v>
      </c>
      <c r="V105" s="139">
        <f t="shared" si="61"/>
        <v>0</v>
      </c>
      <c r="W105" s="139">
        <f t="shared" si="61"/>
        <v>0</v>
      </c>
      <c r="X105" s="139">
        <f t="shared" si="61"/>
        <v>0</v>
      </c>
    </row>
    <row r="106" spans="1:24" s="56" customFormat="1" ht="24" customHeight="1">
      <c r="A106" s="67"/>
      <c r="B106" s="51"/>
      <c r="C106" s="51"/>
      <c r="D106" s="37"/>
      <c r="E106" s="96" t="s">
        <v>13</v>
      </c>
      <c r="F106" s="78" t="s">
        <v>14</v>
      </c>
      <c r="G106" s="142">
        <f>H106+I106</f>
        <v>0</v>
      </c>
      <c r="H106" s="142">
        <v>0</v>
      </c>
      <c r="I106" s="142">
        <v>0</v>
      </c>
      <c r="J106" s="142">
        <f>K106+L106</f>
        <v>0</v>
      </c>
      <c r="K106" s="142">
        <v>0</v>
      </c>
      <c r="L106" s="142">
        <v>0</v>
      </c>
      <c r="M106" s="140">
        <f>N106+O106</f>
        <v>0</v>
      </c>
      <c r="N106" s="140">
        <v>0</v>
      </c>
      <c r="O106" s="140">
        <v>0</v>
      </c>
      <c r="P106" s="140">
        <f>Q106+R106</f>
        <v>0</v>
      </c>
      <c r="Q106" s="141">
        <f>N106-K106</f>
        <v>0</v>
      </c>
      <c r="R106" s="141">
        <f>O106-L106</f>
        <v>0</v>
      </c>
      <c r="S106" s="140">
        <f>T106+U106</f>
        <v>0</v>
      </c>
      <c r="T106" s="140">
        <v>0</v>
      </c>
      <c r="U106" s="140">
        <v>0</v>
      </c>
      <c r="V106" s="140">
        <f>W106+X106</f>
        <v>0</v>
      </c>
      <c r="W106" s="140">
        <v>0</v>
      </c>
      <c r="X106" s="140">
        <v>0</v>
      </c>
    </row>
    <row r="107" spans="1:24" s="88" customFormat="1" ht="53.25" customHeight="1">
      <c r="A107" s="179">
        <v>2300</v>
      </c>
      <c r="B107" s="180" t="s">
        <v>301</v>
      </c>
      <c r="C107" s="161" t="s">
        <v>246</v>
      </c>
      <c r="D107" s="161" t="s">
        <v>246</v>
      </c>
      <c r="E107" s="181" t="s">
        <v>308</v>
      </c>
      <c r="F107" s="182"/>
      <c r="G107" s="183">
        <f>G109</f>
        <v>1949.1</v>
      </c>
      <c r="H107" s="183">
        <f aca="true" t="shared" si="62" ref="H107:X107">H109</f>
        <v>1949.1</v>
      </c>
      <c r="I107" s="183">
        <f t="shared" si="62"/>
        <v>0</v>
      </c>
      <c r="J107" s="183">
        <f>K107+L107</f>
        <v>1500</v>
      </c>
      <c r="K107" s="183">
        <f t="shared" si="62"/>
        <v>1500</v>
      </c>
      <c r="L107" s="183">
        <f t="shared" si="62"/>
        <v>0</v>
      </c>
      <c r="M107" s="183">
        <f t="shared" si="62"/>
        <v>1600</v>
      </c>
      <c r="N107" s="183">
        <f t="shared" si="62"/>
        <v>1600</v>
      </c>
      <c r="O107" s="183">
        <f t="shared" si="62"/>
        <v>0</v>
      </c>
      <c r="P107" s="183">
        <f>P109</f>
        <v>100</v>
      </c>
      <c r="Q107" s="183">
        <f t="shared" si="62"/>
        <v>100</v>
      </c>
      <c r="R107" s="183">
        <f t="shared" si="62"/>
        <v>0</v>
      </c>
      <c r="S107" s="183">
        <f>S109</f>
        <v>1550</v>
      </c>
      <c r="T107" s="183">
        <f>T109</f>
        <v>1550</v>
      </c>
      <c r="U107" s="183">
        <f>U109</f>
        <v>0</v>
      </c>
      <c r="V107" s="183">
        <f>V109</f>
        <v>1575</v>
      </c>
      <c r="W107" s="183">
        <f t="shared" si="62"/>
        <v>1575</v>
      </c>
      <c r="X107" s="183">
        <f t="shared" si="62"/>
        <v>0</v>
      </c>
    </row>
    <row r="108" spans="1:24" s="56" customFormat="1" ht="15" customHeight="1">
      <c r="A108" s="67"/>
      <c r="B108" s="78"/>
      <c r="C108" s="78"/>
      <c r="D108" s="78"/>
      <c r="E108" s="79" t="s">
        <v>309</v>
      </c>
      <c r="F108" s="78"/>
      <c r="G108" s="142"/>
      <c r="H108" s="142"/>
      <c r="I108" s="142"/>
      <c r="J108" s="132"/>
      <c r="K108" s="132"/>
      <c r="L108" s="132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</row>
    <row r="109" spans="1:24" s="91" customFormat="1" ht="15" customHeight="1">
      <c r="A109" s="184"/>
      <c r="B109" s="185" t="s">
        <v>301</v>
      </c>
      <c r="C109" s="185">
        <v>2</v>
      </c>
      <c r="D109" s="185">
        <v>0</v>
      </c>
      <c r="E109" s="186" t="s">
        <v>310</v>
      </c>
      <c r="F109" s="187"/>
      <c r="G109" s="188">
        <f aca="true" t="shared" si="63" ref="G109:R109">G111</f>
        <v>1949.1</v>
      </c>
      <c r="H109" s="188">
        <f t="shared" si="63"/>
        <v>1949.1</v>
      </c>
      <c r="I109" s="188">
        <f t="shared" si="63"/>
        <v>0</v>
      </c>
      <c r="J109" s="188">
        <f t="shared" si="63"/>
        <v>1500</v>
      </c>
      <c r="K109" s="188">
        <f t="shared" si="63"/>
        <v>1500</v>
      </c>
      <c r="L109" s="188">
        <f t="shared" si="63"/>
        <v>0</v>
      </c>
      <c r="M109" s="188">
        <f t="shared" si="63"/>
        <v>1600</v>
      </c>
      <c r="N109" s="188">
        <f t="shared" si="63"/>
        <v>1600</v>
      </c>
      <c r="O109" s="188">
        <f t="shared" si="63"/>
        <v>0</v>
      </c>
      <c r="P109" s="188">
        <f>P111</f>
        <v>100</v>
      </c>
      <c r="Q109" s="188">
        <f t="shared" si="63"/>
        <v>100</v>
      </c>
      <c r="R109" s="188">
        <f t="shared" si="63"/>
        <v>0</v>
      </c>
      <c r="S109" s="188">
        <f aca="true" t="shared" si="64" ref="S109:X109">S111</f>
        <v>1550</v>
      </c>
      <c r="T109" s="188">
        <f t="shared" si="64"/>
        <v>1550</v>
      </c>
      <c r="U109" s="188">
        <f t="shared" si="64"/>
        <v>0</v>
      </c>
      <c r="V109" s="188">
        <f t="shared" si="64"/>
        <v>1575</v>
      </c>
      <c r="W109" s="188">
        <f t="shared" si="64"/>
        <v>1575</v>
      </c>
      <c r="X109" s="188">
        <f t="shared" si="64"/>
        <v>0</v>
      </c>
    </row>
    <row r="110" spans="1:24" s="56" customFormat="1" ht="15" customHeight="1">
      <c r="A110" s="67"/>
      <c r="B110" s="78"/>
      <c r="C110" s="78"/>
      <c r="D110" s="78"/>
      <c r="E110" s="79" t="s">
        <v>309</v>
      </c>
      <c r="F110" s="78"/>
      <c r="G110" s="142"/>
      <c r="H110" s="142"/>
      <c r="I110" s="142"/>
      <c r="J110" s="142"/>
      <c r="K110" s="142"/>
      <c r="L110" s="142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</row>
    <row r="111" spans="1:24" s="56" customFormat="1" ht="15" customHeight="1">
      <c r="A111" s="67"/>
      <c r="B111" s="41" t="s">
        <v>301</v>
      </c>
      <c r="C111" s="41">
        <v>2</v>
      </c>
      <c r="D111" s="41">
        <v>1</v>
      </c>
      <c r="E111" s="79" t="s">
        <v>310</v>
      </c>
      <c r="F111" s="78"/>
      <c r="G111" s="142">
        <f aca="true" t="shared" si="65" ref="G111:N111">SUM(G112:G114)</f>
        <v>1949.1</v>
      </c>
      <c r="H111" s="142">
        <f t="shared" si="65"/>
        <v>1949.1</v>
      </c>
      <c r="I111" s="142">
        <f t="shared" si="65"/>
        <v>0</v>
      </c>
      <c r="J111" s="142">
        <f t="shared" si="65"/>
        <v>1500</v>
      </c>
      <c r="K111" s="142">
        <f t="shared" si="65"/>
        <v>1500</v>
      </c>
      <c r="L111" s="142">
        <f t="shared" si="65"/>
        <v>0</v>
      </c>
      <c r="M111" s="142">
        <f t="shared" si="65"/>
        <v>1600</v>
      </c>
      <c r="N111" s="142">
        <f t="shared" si="65"/>
        <v>1600</v>
      </c>
      <c r="O111" s="140">
        <v>0</v>
      </c>
      <c r="P111" s="142">
        <f>SUM(P112:P114)</f>
        <v>100</v>
      </c>
      <c r="Q111" s="141">
        <f aca="true" t="shared" si="66" ref="Q111:R114">N111-K111</f>
        <v>100</v>
      </c>
      <c r="R111" s="141">
        <f t="shared" si="66"/>
        <v>0</v>
      </c>
      <c r="S111" s="142">
        <f aca="true" t="shared" si="67" ref="S111:X111">SUM(S112:S114)</f>
        <v>1550</v>
      </c>
      <c r="T111" s="142">
        <f t="shared" si="67"/>
        <v>1550</v>
      </c>
      <c r="U111" s="142">
        <f t="shared" si="67"/>
        <v>0</v>
      </c>
      <c r="V111" s="142">
        <f>W111+X111</f>
        <v>1575</v>
      </c>
      <c r="W111" s="142">
        <f>W112+W113+W114</f>
        <v>1575</v>
      </c>
      <c r="X111" s="142">
        <f t="shared" si="67"/>
        <v>0</v>
      </c>
    </row>
    <row r="112" spans="1:24" s="56" customFormat="1" ht="15" customHeight="1">
      <c r="A112" s="67"/>
      <c r="B112" s="41"/>
      <c r="C112" s="78"/>
      <c r="D112" s="78"/>
      <c r="E112" s="79" t="s">
        <v>113</v>
      </c>
      <c r="F112" s="78">
        <v>4269</v>
      </c>
      <c r="G112" s="142">
        <f>H112+I112</f>
        <v>0</v>
      </c>
      <c r="H112" s="142">
        <v>0</v>
      </c>
      <c r="I112" s="142">
        <v>0</v>
      </c>
      <c r="J112" s="142">
        <f>K112+L112</f>
        <v>0</v>
      </c>
      <c r="K112" s="142">
        <v>0</v>
      </c>
      <c r="L112" s="142">
        <v>0</v>
      </c>
      <c r="M112" s="140">
        <f>N112+O112</f>
        <v>0</v>
      </c>
      <c r="N112" s="140">
        <v>0</v>
      </c>
      <c r="O112" s="140">
        <v>0</v>
      </c>
      <c r="P112" s="140">
        <f>Q112+R112</f>
        <v>0</v>
      </c>
      <c r="Q112" s="141">
        <f t="shared" si="66"/>
        <v>0</v>
      </c>
      <c r="R112" s="141">
        <f t="shared" si="66"/>
        <v>0</v>
      </c>
      <c r="S112" s="140">
        <f>T112+U112</f>
        <v>0</v>
      </c>
      <c r="T112" s="140">
        <v>0</v>
      </c>
      <c r="U112" s="140">
        <v>0</v>
      </c>
      <c r="V112" s="140">
        <f>W112+X112</f>
        <v>0</v>
      </c>
      <c r="W112" s="140">
        <v>0</v>
      </c>
      <c r="X112" s="140">
        <v>0</v>
      </c>
    </row>
    <row r="113" spans="1:24" s="56" customFormat="1" ht="26.25" customHeight="1">
      <c r="A113" s="67"/>
      <c r="B113" s="41"/>
      <c r="C113" s="78"/>
      <c r="D113" s="78"/>
      <c r="E113" s="79" t="s">
        <v>376</v>
      </c>
      <c r="F113" s="78">
        <v>4841</v>
      </c>
      <c r="G113" s="142">
        <f>H113+I113</f>
        <v>1649.1</v>
      </c>
      <c r="H113" s="142">
        <v>1649.1</v>
      </c>
      <c r="I113" s="142">
        <v>0</v>
      </c>
      <c r="J113" s="142">
        <f>K113+L113</f>
        <v>1000</v>
      </c>
      <c r="K113" s="142">
        <v>1000</v>
      </c>
      <c r="L113" s="142">
        <v>0</v>
      </c>
      <c r="M113" s="140">
        <f>N113+O113</f>
        <v>1100</v>
      </c>
      <c r="N113" s="140">
        <f>'[6]բյուջե 2024'!$X$48/1000</f>
        <v>1100</v>
      </c>
      <c r="O113" s="140">
        <v>0</v>
      </c>
      <c r="P113" s="140">
        <f>Q113+R113</f>
        <v>100</v>
      </c>
      <c r="Q113" s="141">
        <f t="shared" si="66"/>
        <v>100</v>
      </c>
      <c r="R113" s="141">
        <f t="shared" si="66"/>
        <v>0</v>
      </c>
      <c r="S113" s="140">
        <f>T113+U113</f>
        <v>1050</v>
      </c>
      <c r="T113" s="140">
        <f>'[6]բյուջե -2025'!$X$48/1000</f>
        <v>1050</v>
      </c>
      <c r="U113" s="140">
        <v>0</v>
      </c>
      <c r="V113" s="140">
        <f>W113+X113</f>
        <v>1075</v>
      </c>
      <c r="W113" s="140">
        <f>'[6]բյուջե-2026'!$X$48/1000</f>
        <v>1075</v>
      </c>
      <c r="X113" s="140">
        <v>0</v>
      </c>
    </row>
    <row r="114" spans="1:24" s="56" customFormat="1" ht="20.25" customHeight="1">
      <c r="A114" s="67"/>
      <c r="B114" s="41"/>
      <c r="C114" s="78"/>
      <c r="D114" s="78"/>
      <c r="E114" s="79" t="s">
        <v>124</v>
      </c>
      <c r="F114" s="78">
        <v>4729</v>
      </c>
      <c r="G114" s="142">
        <f>H114+I114</f>
        <v>300</v>
      </c>
      <c r="H114" s="142">
        <v>300</v>
      </c>
      <c r="I114" s="142">
        <v>0</v>
      </c>
      <c r="J114" s="142">
        <f>K114+L114</f>
        <v>500</v>
      </c>
      <c r="K114" s="142">
        <v>500</v>
      </c>
      <c r="L114" s="142">
        <v>0</v>
      </c>
      <c r="M114" s="140">
        <f>N114+O114</f>
        <v>500</v>
      </c>
      <c r="N114" s="140">
        <f>'[2]բյուջե 2023-ծախս'!$Y$41/1000</f>
        <v>500</v>
      </c>
      <c r="O114" s="140">
        <v>0</v>
      </c>
      <c r="P114" s="140">
        <f>Q114+R114</f>
        <v>0</v>
      </c>
      <c r="Q114" s="141">
        <f t="shared" si="66"/>
        <v>0</v>
      </c>
      <c r="R114" s="141">
        <f t="shared" si="66"/>
        <v>0</v>
      </c>
      <c r="S114" s="140">
        <f>T114+U114</f>
        <v>500</v>
      </c>
      <c r="T114" s="140">
        <f>'[6]բյուջե -2025'!$X$42/1000</f>
        <v>500</v>
      </c>
      <c r="U114" s="140">
        <v>0</v>
      </c>
      <c r="V114" s="140">
        <f>W114+X114</f>
        <v>500</v>
      </c>
      <c r="W114" s="140">
        <f>'[6]բյուջե-2026'!$X$42/1000</f>
        <v>500</v>
      </c>
      <c r="X114" s="140">
        <v>0</v>
      </c>
    </row>
    <row r="115" spans="1:24" s="87" customFormat="1" ht="19.5" customHeight="1">
      <c r="A115" s="160" t="s">
        <v>272</v>
      </c>
      <c r="B115" s="161" t="s">
        <v>273</v>
      </c>
      <c r="C115" s="161" t="s">
        <v>246</v>
      </c>
      <c r="D115" s="161" t="s">
        <v>246</v>
      </c>
      <c r="E115" s="162" t="s">
        <v>274</v>
      </c>
      <c r="F115" s="163"/>
      <c r="G115" s="164">
        <f>H115+I115</f>
        <v>69192.1</v>
      </c>
      <c r="H115" s="164">
        <f>H117+H129+H141+H212+H222</f>
        <v>50057.80000000001</v>
      </c>
      <c r="I115" s="164">
        <f>I117+I129+I141+I212+I222</f>
        <v>19134.3</v>
      </c>
      <c r="J115" s="164">
        <f>K115+L115</f>
        <v>86744</v>
      </c>
      <c r="K115" s="164">
        <f>K117+K129+K141+K212+K222</f>
        <v>78291.1</v>
      </c>
      <c r="L115" s="164">
        <f>L117+L129+L141+L212+L222</f>
        <v>8452.899999999994</v>
      </c>
      <c r="M115" s="164">
        <f>N115+O115</f>
        <v>90861.92180739947</v>
      </c>
      <c r="N115" s="164">
        <f>N117+N129+N141+N212+N222</f>
        <v>70890.52180739948</v>
      </c>
      <c r="O115" s="164">
        <f>O117+O129+O141+O212+O222</f>
        <v>19971.399999999994</v>
      </c>
      <c r="P115" s="164">
        <f>Q115+R115</f>
        <v>4117.92180739948</v>
      </c>
      <c r="Q115" s="164">
        <f>Q117+Q129+Q141+Q212+Q222</f>
        <v>-7400.57819260052</v>
      </c>
      <c r="R115" s="164">
        <f>R117+R129+R141+R212+R222</f>
        <v>11518.5</v>
      </c>
      <c r="S115" s="164">
        <f>T115+U115</f>
        <v>53493.550830645996</v>
      </c>
      <c r="T115" s="164">
        <f>T117+T129+T141+T212+T222</f>
        <v>72648.550830646</v>
      </c>
      <c r="U115" s="164">
        <f>U117+U129+U141+U212+U222</f>
        <v>-19155</v>
      </c>
      <c r="V115" s="164">
        <f>W115+X115</f>
        <v>125464.38155591062</v>
      </c>
      <c r="W115" s="164">
        <f>W117+W129+W141+W212+W222</f>
        <v>72356.4315559106</v>
      </c>
      <c r="X115" s="164">
        <f>X117+X129+X141+X212+X222</f>
        <v>53107.95000000001</v>
      </c>
    </row>
    <row r="116" spans="1:24" s="56" customFormat="1" ht="12.75" customHeight="1">
      <c r="A116" s="67"/>
      <c r="B116" s="51"/>
      <c r="C116" s="51"/>
      <c r="D116" s="37"/>
      <c r="E116" s="96" t="s">
        <v>167</v>
      </c>
      <c r="F116" s="37"/>
      <c r="G116" s="134"/>
      <c r="H116" s="134"/>
      <c r="I116" s="134"/>
      <c r="J116" s="134"/>
      <c r="K116" s="134"/>
      <c r="L116" s="134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</row>
    <row r="117" spans="1:24" s="98" customFormat="1" ht="55.5" customHeight="1">
      <c r="A117" s="168" t="s">
        <v>275</v>
      </c>
      <c r="B117" s="169" t="s">
        <v>273</v>
      </c>
      <c r="C117" s="169" t="s">
        <v>268</v>
      </c>
      <c r="D117" s="169" t="s">
        <v>246</v>
      </c>
      <c r="E117" s="170" t="s">
        <v>498</v>
      </c>
      <c r="F117" s="171"/>
      <c r="G117" s="172">
        <f>G119</f>
        <v>3971.4</v>
      </c>
      <c r="H117" s="172">
        <f aca="true" t="shared" si="68" ref="H117:X117">H119</f>
        <v>3971.4</v>
      </c>
      <c r="I117" s="172">
        <f t="shared" si="68"/>
        <v>0</v>
      </c>
      <c r="J117" s="172">
        <f t="shared" si="68"/>
        <v>6845</v>
      </c>
      <c r="K117" s="172">
        <f t="shared" si="68"/>
        <v>6845</v>
      </c>
      <c r="L117" s="172">
        <f t="shared" si="68"/>
        <v>0</v>
      </c>
      <c r="M117" s="172">
        <f t="shared" si="68"/>
        <v>5889.7</v>
      </c>
      <c r="N117" s="172">
        <f t="shared" si="68"/>
        <v>5889.7</v>
      </c>
      <c r="O117" s="172">
        <f t="shared" si="68"/>
        <v>0</v>
      </c>
      <c r="P117" s="172">
        <f>P119</f>
        <v>-955.3000000000002</v>
      </c>
      <c r="Q117" s="172">
        <f t="shared" si="68"/>
        <v>-955.3000000000002</v>
      </c>
      <c r="R117" s="172">
        <f t="shared" si="68"/>
        <v>0</v>
      </c>
      <c r="S117" s="172">
        <f>S119</f>
        <v>5938.1</v>
      </c>
      <c r="T117" s="172">
        <f>T119</f>
        <v>5938.1</v>
      </c>
      <c r="U117" s="172">
        <f>U119</f>
        <v>0</v>
      </c>
      <c r="V117" s="172">
        <f>V119</f>
        <v>5947.65</v>
      </c>
      <c r="W117" s="172">
        <f t="shared" si="68"/>
        <v>5947.65</v>
      </c>
      <c r="X117" s="172">
        <f t="shared" si="68"/>
        <v>0</v>
      </c>
    </row>
    <row r="118" spans="1:24" s="56" customFormat="1" ht="12.75" customHeight="1">
      <c r="A118" s="67"/>
      <c r="B118" s="51"/>
      <c r="C118" s="51"/>
      <c r="D118" s="37"/>
      <c r="E118" s="96" t="s">
        <v>251</v>
      </c>
      <c r="F118" s="37"/>
      <c r="G118" s="134"/>
      <c r="H118" s="134"/>
      <c r="I118" s="134"/>
      <c r="J118" s="134"/>
      <c r="K118" s="134"/>
      <c r="L118" s="134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</row>
    <row r="119" spans="1:24" s="56" customFormat="1" ht="12.75" customHeight="1">
      <c r="A119" s="77" t="s">
        <v>499</v>
      </c>
      <c r="B119" s="78" t="s">
        <v>273</v>
      </c>
      <c r="C119" s="78" t="s">
        <v>268</v>
      </c>
      <c r="D119" s="78">
        <v>1</v>
      </c>
      <c r="E119" s="96" t="s">
        <v>302</v>
      </c>
      <c r="F119" s="37"/>
      <c r="G119" s="143">
        <f>G121</f>
        <v>3971.4</v>
      </c>
      <c r="H119" s="143">
        <f>H121</f>
        <v>3971.4</v>
      </c>
      <c r="I119" s="143">
        <v>0</v>
      </c>
      <c r="J119" s="143">
        <f>K119+L119</f>
        <v>6845</v>
      </c>
      <c r="K119" s="143">
        <f>K121</f>
        <v>6845</v>
      </c>
      <c r="L119" s="143">
        <f>L121</f>
        <v>0</v>
      </c>
      <c r="M119" s="143">
        <f>M121</f>
        <v>5889.7</v>
      </c>
      <c r="N119" s="143">
        <f>N121</f>
        <v>5889.7</v>
      </c>
      <c r="O119" s="140">
        <v>0</v>
      </c>
      <c r="P119" s="140">
        <f>Q119+R119</f>
        <v>-955.3000000000002</v>
      </c>
      <c r="Q119" s="141">
        <f>N119-K119</f>
        <v>-955.3000000000002</v>
      </c>
      <c r="R119" s="141">
        <f>O119-L119</f>
        <v>0</v>
      </c>
      <c r="S119" s="143">
        <f>S121</f>
        <v>5938.1</v>
      </c>
      <c r="T119" s="143">
        <f>T121</f>
        <v>5938.1</v>
      </c>
      <c r="U119" s="140">
        <v>0</v>
      </c>
      <c r="V119" s="143">
        <f>V121</f>
        <v>5947.65</v>
      </c>
      <c r="W119" s="140">
        <f>W121</f>
        <v>5947.65</v>
      </c>
      <c r="X119" s="140">
        <v>0</v>
      </c>
    </row>
    <row r="120" spans="1:24" s="56" customFormat="1" ht="12.75" customHeight="1">
      <c r="A120" s="67"/>
      <c r="B120" s="51"/>
      <c r="C120" s="51"/>
      <c r="D120" s="37"/>
      <c r="E120" s="96" t="s">
        <v>167</v>
      </c>
      <c r="F120" s="37"/>
      <c r="G120" s="134"/>
      <c r="H120" s="134"/>
      <c r="I120" s="134"/>
      <c r="J120" s="134"/>
      <c r="K120" s="134"/>
      <c r="L120" s="134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</row>
    <row r="121" spans="1:24" s="62" customFormat="1" ht="24" customHeight="1">
      <c r="A121" s="59"/>
      <c r="B121" s="60"/>
      <c r="C121" s="60"/>
      <c r="D121" s="86"/>
      <c r="E121" s="97" t="s">
        <v>214</v>
      </c>
      <c r="F121" s="38"/>
      <c r="G121" s="139">
        <f aca="true" t="shared" si="69" ref="G121:X121">SUM(G122:G128)</f>
        <v>3971.4</v>
      </c>
      <c r="H121" s="139">
        <f t="shared" si="69"/>
        <v>3971.4</v>
      </c>
      <c r="I121" s="139">
        <f t="shared" si="69"/>
        <v>0</v>
      </c>
      <c r="J121" s="139">
        <f t="shared" si="69"/>
        <v>6845</v>
      </c>
      <c r="K121" s="139">
        <f t="shared" si="69"/>
        <v>6845</v>
      </c>
      <c r="L121" s="139">
        <f t="shared" si="69"/>
        <v>0</v>
      </c>
      <c r="M121" s="139">
        <f t="shared" si="69"/>
        <v>5889.7</v>
      </c>
      <c r="N121" s="139">
        <f t="shared" si="69"/>
        <v>5889.7</v>
      </c>
      <c r="O121" s="139">
        <f t="shared" si="69"/>
        <v>0</v>
      </c>
      <c r="P121" s="139">
        <f>SUM(P122:P128)</f>
        <v>-955.3</v>
      </c>
      <c r="Q121" s="139">
        <f t="shared" si="69"/>
        <v>-955.3</v>
      </c>
      <c r="R121" s="139">
        <f t="shared" si="69"/>
        <v>0</v>
      </c>
      <c r="S121" s="139">
        <f>SUM(S122:S128)</f>
        <v>5938.1</v>
      </c>
      <c r="T121" s="139">
        <f>SUM(T122:T128)</f>
        <v>5938.1</v>
      </c>
      <c r="U121" s="139">
        <f>SUM(U122:U128)</f>
        <v>0</v>
      </c>
      <c r="V121" s="139">
        <f>SUM(V122:V128)</f>
        <v>5947.65</v>
      </c>
      <c r="W121" s="139">
        <f t="shared" si="69"/>
        <v>5947.65</v>
      </c>
      <c r="X121" s="139">
        <f t="shared" si="69"/>
        <v>0</v>
      </c>
    </row>
    <row r="122" spans="1:24" s="62" customFormat="1" ht="26.25" customHeight="1">
      <c r="A122" s="59"/>
      <c r="B122" s="60"/>
      <c r="C122" s="60"/>
      <c r="D122" s="86"/>
      <c r="E122" s="96" t="s">
        <v>324</v>
      </c>
      <c r="F122" s="78" t="s">
        <v>323</v>
      </c>
      <c r="G122" s="142">
        <f aca="true" t="shared" si="70" ref="G122:G128">H122+I122</f>
        <v>3213</v>
      </c>
      <c r="H122" s="142">
        <v>3213</v>
      </c>
      <c r="I122" s="142">
        <v>0</v>
      </c>
      <c r="J122" s="142">
        <f>K122+L122</f>
        <v>2456</v>
      </c>
      <c r="K122" s="142">
        <v>2456</v>
      </c>
      <c r="L122" s="142">
        <v>0</v>
      </c>
      <c r="M122" s="140">
        <f aca="true" t="shared" si="71" ref="M122:M128">N122+O122</f>
        <v>1428</v>
      </c>
      <c r="N122" s="140">
        <f>'[6]բյուջե 2024'!$N$5/1000</f>
        <v>1428</v>
      </c>
      <c r="O122" s="140">
        <v>0</v>
      </c>
      <c r="P122" s="140">
        <f aca="true" t="shared" si="72" ref="P122:P128">Q122+R122</f>
        <v>-1028</v>
      </c>
      <c r="Q122" s="141">
        <f aca="true" t="shared" si="73" ref="Q122:Q128">N122-K122</f>
        <v>-1028</v>
      </c>
      <c r="R122" s="141">
        <f aca="true" t="shared" si="74" ref="R122:R128">O122-L122</f>
        <v>0</v>
      </c>
      <c r="S122" s="140">
        <f aca="true" t="shared" si="75" ref="S122:S128">T122+U122</f>
        <v>1488</v>
      </c>
      <c r="T122" s="140">
        <f>'[6]բյուջե -2025'!$N$5/1000</f>
        <v>1488</v>
      </c>
      <c r="U122" s="140">
        <v>0</v>
      </c>
      <c r="V122" s="140">
        <f aca="true" t="shared" si="76" ref="V122:V128">W122+X122</f>
        <v>1488</v>
      </c>
      <c r="W122" s="140">
        <f>'[6]բյուջե-2026'!$N$5/1000</f>
        <v>1488</v>
      </c>
      <c r="X122" s="135">
        <v>0</v>
      </c>
    </row>
    <row r="123" spans="1:24" s="62" customFormat="1" ht="18" customHeight="1">
      <c r="A123" s="59"/>
      <c r="B123" s="60"/>
      <c r="C123" s="60"/>
      <c r="D123" s="86"/>
      <c r="E123" s="96" t="s">
        <v>107</v>
      </c>
      <c r="F123" s="78">
        <v>4115</v>
      </c>
      <c r="G123" s="142">
        <f t="shared" si="70"/>
        <v>516.4</v>
      </c>
      <c r="H123" s="142">
        <v>516.4</v>
      </c>
      <c r="I123" s="142">
        <v>0</v>
      </c>
      <c r="J123" s="142">
        <f aca="true" t="shared" si="77" ref="J123:J128">K123+L123</f>
        <v>0</v>
      </c>
      <c r="K123" s="142">
        <v>0</v>
      </c>
      <c r="L123" s="142">
        <v>0</v>
      </c>
      <c r="M123" s="140">
        <f t="shared" si="71"/>
        <v>178.5</v>
      </c>
      <c r="N123" s="140">
        <f>'[6]բյուջե 2024'!$N$6/1000</f>
        <v>178.5</v>
      </c>
      <c r="O123" s="140">
        <v>0</v>
      </c>
      <c r="P123" s="140">
        <f t="shared" si="72"/>
        <v>178.5</v>
      </c>
      <c r="Q123" s="141">
        <f t="shared" si="73"/>
        <v>178.5</v>
      </c>
      <c r="R123" s="141">
        <f t="shared" si="74"/>
        <v>0</v>
      </c>
      <c r="S123" s="140">
        <f t="shared" si="75"/>
        <v>186</v>
      </c>
      <c r="T123" s="140">
        <f>'[6]բյուջե -2025'!$N$6/1000</f>
        <v>186</v>
      </c>
      <c r="U123" s="140">
        <v>0</v>
      </c>
      <c r="V123" s="140">
        <f t="shared" si="76"/>
        <v>186</v>
      </c>
      <c r="W123" s="140">
        <f>'[6]բյուջե-2026'!$N$6/1000</f>
        <v>186</v>
      </c>
      <c r="X123" s="135">
        <v>0</v>
      </c>
    </row>
    <row r="124" spans="1:24" s="62" customFormat="1" ht="15" customHeight="1">
      <c r="A124" s="59"/>
      <c r="B124" s="60"/>
      <c r="C124" s="60"/>
      <c r="D124" s="86"/>
      <c r="E124" s="96" t="s">
        <v>336</v>
      </c>
      <c r="F124" s="78" t="s">
        <v>335</v>
      </c>
      <c r="G124" s="142">
        <f t="shared" si="70"/>
        <v>0</v>
      </c>
      <c r="H124" s="142">
        <v>0</v>
      </c>
      <c r="I124" s="142">
        <v>0</v>
      </c>
      <c r="J124" s="142">
        <f t="shared" si="77"/>
        <v>250</v>
      </c>
      <c r="K124" s="142">
        <v>250</v>
      </c>
      <c r="L124" s="142">
        <v>0</v>
      </c>
      <c r="M124" s="140">
        <f t="shared" si="71"/>
        <v>250</v>
      </c>
      <c r="N124" s="140">
        <f>'[6]բյուջե 2024'!$N$17/1000</f>
        <v>250</v>
      </c>
      <c r="O124" s="140">
        <v>0</v>
      </c>
      <c r="P124" s="140">
        <f t="shared" si="72"/>
        <v>0</v>
      </c>
      <c r="Q124" s="141">
        <f t="shared" si="73"/>
        <v>0</v>
      </c>
      <c r="R124" s="141">
        <f t="shared" si="74"/>
        <v>0</v>
      </c>
      <c r="S124" s="140">
        <f t="shared" si="75"/>
        <v>250</v>
      </c>
      <c r="T124" s="140">
        <f>'[6]բյուջե -2025'!$N$17/1000</f>
        <v>250</v>
      </c>
      <c r="U124" s="140">
        <v>0</v>
      </c>
      <c r="V124" s="140">
        <f t="shared" si="76"/>
        <v>250</v>
      </c>
      <c r="W124" s="140">
        <f>'[6]բյուջե-2026'!$N$17/1000</f>
        <v>250</v>
      </c>
      <c r="X124" s="135">
        <v>0</v>
      </c>
    </row>
    <row r="125" spans="1:24" s="62" customFormat="1" ht="15" customHeight="1">
      <c r="A125" s="59"/>
      <c r="B125" s="60"/>
      <c r="C125" s="60"/>
      <c r="D125" s="86"/>
      <c r="E125" s="111" t="s">
        <v>373</v>
      </c>
      <c r="F125" s="78">
        <v>4233</v>
      </c>
      <c r="G125" s="142">
        <f t="shared" si="70"/>
        <v>42</v>
      </c>
      <c r="H125" s="142">
        <v>42</v>
      </c>
      <c r="I125" s="142">
        <v>0</v>
      </c>
      <c r="J125" s="142">
        <f t="shared" si="77"/>
        <v>42</v>
      </c>
      <c r="K125" s="142">
        <v>42</v>
      </c>
      <c r="L125" s="142">
        <v>0</v>
      </c>
      <c r="M125" s="140">
        <f t="shared" si="71"/>
        <v>48</v>
      </c>
      <c r="N125" s="140">
        <f>'[6]բյուջե 2024'!$N$22/1000</f>
        <v>48</v>
      </c>
      <c r="O125" s="140">
        <v>0</v>
      </c>
      <c r="P125" s="140">
        <f t="shared" si="72"/>
        <v>6</v>
      </c>
      <c r="Q125" s="141">
        <f t="shared" si="73"/>
        <v>6</v>
      </c>
      <c r="R125" s="141">
        <f t="shared" si="74"/>
        <v>0</v>
      </c>
      <c r="S125" s="140">
        <f t="shared" si="75"/>
        <v>48</v>
      </c>
      <c r="T125" s="140">
        <f>'[6]բյուջե -2025'!$N$22/1000</f>
        <v>48</v>
      </c>
      <c r="U125" s="140">
        <v>0</v>
      </c>
      <c r="V125" s="140">
        <f t="shared" si="76"/>
        <v>48</v>
      </c>
      <c r="W125" s="140">
        <f>'[6]բյուջե-2026'!$N$22/1000</f>
        <v>48</v>
      </c>
      <c r="X125" s="135">
        <v>0</v>
      </c>
    </row>
    <row r="126" spans="1:24" s="62" customFormat="1" ht="15" customHeight="1">
      <c r="A126" s="59"/>
      <c r="B126" s="60"/>
      <c r="C126" s="60"/>
      <c r="D126" s="86"/>
      <c r="E126" s="96" t="s">
        <v>356</v>
      </c>
      <c r="F126" s="78" t="s">
        <v>355</v>
      </c>
      <c r="G126" s="142">
        <f t="shared" si="70"/>
        <v>200</v>
      </c>
      <c r="H126" s="142">
        <v>200</v>
      </c>
      <c r="I126" s="142">
        <v>0</v>
      </c>
      <c r="J126" s="142">
        <f t="shared" si="77"/>
        <v>350</v>
      </c>
      <c r="K126" s="142">
        <v>350</v>
      </c>
      <c r="L126" s="142">
        <v>0</v>
      </c>
      <c r="M126" s="140">
        <f t="shared" si="71"/>
        <v>200</v>
      </c>
      <c r="N126" s="140">
        <f>'[6]բյուջե 2024'!$N$28/1000</f>
        <v>200</v>
      </c>
      <c r="O126" s="140">
        <v>0</v>
      </c>
      <c r="P126" s="140">
        <f t="shared" si="72"/>
        <v>-150</v>
      </c>
      <c r="Q126" s="141">
        <f t="shared" si="73"/>
        <v>-150</v>
      </c>
      <c r="R126" s="141">
        <f t="shared" si="74"/>
        <v>0</v>
      </c>
      <c r="S126" s="140">
        <f t="shared" si="75"/>
        <v>200</v>
      </c>
      <c r="T126" s="140">
        <f>'[6]բյուջե -2025'!$N$28/1000</f>
        <v>200</v>
      </c>
      <c r="U126" s="140">
        <v>0</v>
      </c>
      <c r="V126" s="140">
        <f t="shared" si="76"/>
        <v>200</v>
      </c>
      <c r="W126" s="140">
        <f>'[6]բյուջե-2026'!$N$28/1000</f>
        <v>200</v>
      </c>
      <c r="X126" s="135">
        <v>0</v>
      </c>
    </row>
    <row r="127" spans="1:24" s="62" customFormat="1" ht="18" customHeight="1">
      <c r="A127" s="59"/>
      <c r="B127" s="60"/>
      <c r="C127" s="60"/>
      <c r="D127" s="86"/>
      <c r="E127" s="101" t="s">
        <v>125</v>
      </c>
      <c r="F127" s="78">
        <v>4262</v>
      </c>
      <c r="G127" s="142">
        <f t="shared" si="70"/>
        <v>0</v>
      </c>
      <c r="H127" s="142">
        <v>0</v>
      </c>
      <c r="I127" s="142">
        <v>0</v>
      </c>
      <c r="J127" s="142">
        <f t="shared" si="77"/>
        <v>382</v>
      </c>
      <c r="K127" s="142">
        <v>382</v>
      </c>
      <c r="L127" s="142">
        <v>0</v>
      </c>
      <c r="M127" s="140">
        <f t="shared" si="71"/>
        <v>420.2</v>
      </c>
      <c r="N127" s="140">
        <f>'[6]բյուջե 2024'!$N$33/1000</f>
        <v>420.2</v>
      </c>
      <c r="O127" s="140">
        <v>0</v>
      </c>
      <c r="P127" s="140">
        <f t="shared" si="72"/>
        <v>38.19999999999999</v>
      </c>
      <c r="Q127" s="141">
        <f t="shared" si="73"/>
        <v>38.19999999999999</v>
      </c>
      <c r="R127" s="141">
        <f t="shared" si="74"/>
        <v>0</v>
      </c>
      <c r="S127" s="140">
        <f t="shared" si="75"/>
        <v>401.1</v>
      </c>
      <c r="T127" s="140">
        <f>'[6]բյուջե -2025'!$N$33/1000</f>
        <v>401.1</v>
      </c>
      <c r="U127" s="140">
        <v>0</v>
      </c>
      <c r="V127" s="140">
        <f t="shared" si="76"/>
        <v>410.65</v>
      </c>
      <c r="W127" s="140">
        <f>'[6]բյուջե-2026'!$N$33/1000</f>
        <v>410.65</v>
      </c>
      <c r="X127" s="135">
        <v>0</v>
      </c>
    </row>
    <row r="128" spans="1:24" s="62" customFormat="1" ht="15" customHeight="1">
      <c r="A128" s="59"/>
      <c r="B128" s="60"/>
      <c r="C128" s="60"/>
      <c r="D128" s="86"/>
      <c r="E128" s="107" t="s">
        <v>124</v>
      </c>
      <c r="F128" s="40">
        <v>4729</v>
      </c>
      <c r="G128" s="142">
        <f t="shared" si="70"/>
        <v>0</v>
      </c>
      <c r="H128" s="142"/>
      <c r="I128" s="142">
        <v>0</v>
      </c>
      <c r="J128" s="142">
        <f t="shared" si="77"/>
        <v>3365</v>
      </c>
      <c r="K128" s="142">
        <v>3365</v>
      </c>
      <c r="L128" s="142">
        <v>0</v>
      </c>
      <c r="M128" s="140">
        <f t="shared" si="71"/>
        <v>3365</v>
      </c>
      <c r="N128" s="140">
        <f>'[6]բյուջե 2024'!$N$42/1000</f>
        <v>3365</v>
      </c>
      <c r="O128" s="140">
        <v>0</v>
      </c>
      <c r="P128" s="140">
        <f t="shared" si="72"/>
        <v>0</v>
      </c>
      <c r="Q128" s="141">
        <f t="shared" si="73"/>
        <v>0</v>
      </c>
      <c r="R128" s="141">
        <f t="shared" si="74"/>
        <v>0</v>
      </c>
      <c r="S128" s="140">
        <f t="shared" si="75"/>
        <v>3365</v>
      </c>
      <c r="T128" s="140">
        <f>'[6]բյուջե -2025'!$N$42/1000</f>
        <v>3365</v>
      </c>
      <c r="U128" s="140">
        <v>0</v>
      </c>
      <c r="V128" s="140">
        <f t="shared" si="76"/>
        <v>3365</v>
      </c>
      <c r="W128" s="135">
        <f>'[6]բյուջե-2026'!$N$42/1000</f>
        <v>3365</v>
      </c>
      <c r="X128" s="135">
        <v>0</v>
      </c>
    </row>
    <row r="129" spans="1:24" s="98" customFormat="1" ht="18" customHeight="1">
      <c r="A129" s="168" t="s">
        <v>501</v>
      </c>
      <c r="B129" s="169" t="s">
        <v>273</v>
      </c>
      <c r="C129" s="169" t="s">
        <v>255</v>
      </c>
      <c r="D129" s="169" t="s">
        <v>246</v>
      </c>
      <c r="E129" s="170" t="s">
        <v>502</v>
      </c>
      <c r="F129" s="171"/>
      <c r="G129" s="172">
        <f>G131</f>
        <v>60</v>
      </c>
      <c r="H129" s="172">
        <f aca="true" t="shared" si="78" ref="H129:X129">H131</f>
        <v>0</v>
      </c>
      <c r="I129" s="172">
        <f t="shared" si="78"/>
        <v>60</v>
      </c>
      <c r="J129" s="172">
        <f>J133</f>
        <v>0</v>
      </c>
      <c r="K129" s="172">
        <f t="shared" si="78"/>
        <v>0</v>
      </c>
      <c r="L129" s="172">
        <f>L133</f>
        <v>0</v>
      </c>
      <c r="M129" s="172">
        <f t="shared" si="78"/>
        <v>0</v>
      </c>
      <c r="N129" s="172">
        <f t="shared" si="78"/>
        <v>0</v>
      </c>
      <c r="O129" s="172">
        <f t="shared" si="78"/>
        <v>0</v>
      </c>
      <c r="P129" s="172">
        <f>R129</f>
        <v>0</v>
      </c>
      <c r="Q129" s="172">
        <f t="shared" si="78"/>
        <v>0</v>
      </c>
      <c r="R129" s="172">
        <f>R133</f>
        <v>0</v>
      </c>
      <c r="S129" s="172">
        <f>S131</f>
        <v>0</v>
      </c>
      <c r="T129" s="172">
        <f>T131</f>
        <v>0</v>
      </c>
      <c r="U129" s="172">
        <f>U131</f>
        <v>0</v>
      </c>
      <c r="V129" s="172">
        <f>V131</f>
        <v>0</v>
      </c>
      <c r="W129" s="172">
        <f t="shared" si="78"/>
        <v>0</v>
      </c>
      <c r="X129" s="172">
        <f t="shared" si="78"/>
        <v>0</v>
      </c>
    </row>
    <row r="130" spans="1:24" s="56" customFormat="1" ht="18" customHeight="1">
      <c r="A130" s="67"/>
      <c r="B130" s="51"/>
      <c r="C130" s="51"/>
      <c r="D130" s="37"/>
      <c r="E130" s="96" t="s">
        <v>251</v>
      </c>
      <c r="F130" s="37"/>
      <c r="G130" s="134"/>
      <c r="H130" s="134"/>
      <c r="I130" s="134"/>
      <c r="J130" s="134"/>
      <c r="K130" s="134"/>
      <c r="L130" s="134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</row>
    <row r="131" spans="1:24" s="62" customFormat="1" ht="12.75" customHeight="1">
      <c r="A131" s="61" t="s">
        <v>503</v>
      </c>
      <c r="B131" s="40" t="s">
        <v>273</v>
      </c>
      <c r="C131" s="40" t="s">
        <v>255</v>
      </c>
      <c r="D131" s="40" t="s">
        <v>260</v>
      </c>
      <c r="E131" s="102" t="s">
        <v>504</v>
      </c>
      <c r="F131" s="86"/>
      <c r="G131" s="138">
        <f>H131+I131</f>
        <v>60</v>
      </c>
      <c r="H131" s="138">
        <f>H133+H137+H139</f>
        <v>0</v>
      </c>
      <c r="I131" s="138">
        <v>60</v>
      </c>
      <c r="J131" s="138">
        <f>L131</f>
        <v>0</v>
      </c>
      <c r="K131" s="138">
        <f>K133+K137+K139</f>
        <v>0</v>
      </c>
      <c r="L131" s="138">
        <v>0</v>
      </c>
      <c r="M131" s="140">
        <f>N131+O131</f>
        <v>0</v>
      </c>
      <c r="N131" s="140">
        <v>0</v>
      </c>
      <c r="O131" s="140">
        <v>0</v>
      </c>
      <c r="P131" s="140">
        <f>Q131+R131</f>
        <v>0</v>
      </c>
      <c r="Q131" s="141">
        <f>N131-K131</f>
        <v>0</v>
      </c>
      <c r="R131" s="141">
        <f>O131-L131</f>
        <v>0</v>
      </c>
      <c r="S131" s="140">
        <f>T131+U131</f>
        <v>0</v>
      </c>
      <c r="T131" s="140">
        <v>0</v>
      </c>
      <c r="U131" s="140">
        <v>0</v>
      </c>
      <c r="V131" s="140">
        <f>W131+X131</f>
        <v>0</v>
      </c>
      <c r="W131" s="135">
        <f>T131+T131*0.15</f>
        <v>0</v>
      </c>
      <c r="X131" s="135">
        <v>0</v>
      </c>
    </row>
    <row r="132" spans="1:24" s="56" customFormat="1" ht="12.75" customHeight="1">
      <c r="A132" s="67"/>
      <c r="B132" s="51"/>
      <c r="C132" s="51"/>
      <c r="D132" s="37"/>
      <c r="E132" s="96" t="s">
        <v>167</v>
      </c>
      <c r="F132" s="37"/>
      <c r="G132" s="134"/>
      <c r="H132" s="134"/>
      <c r="I132" s="134"/>
      <c r="J132" s="134"/>
      <c r="K132" s="134"/>
      <c r="L132" s="134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</row>
    <row r="133" spans="1:24" s="62" customFormat="1" ht="20.25" customHeight="1">
      <c r="A133" s="59"/>
      <c r="B133" s="60"/>
      <c r="C133" s="60"/>
      <c r="D133" s="86"/>
      <c r="E133" s="112" t="s">
        <v>143</v>
      </c>
      <c r="F133" s="38"/>
      <c r="G133" s="139">
        <f aca="true" t="shared" si="79" ref="G133:X133">G134+G135+G136</f>
        <v>0</v>
      </c>
      <c r="H133" s="139">
        <f t="shared" si="79"/>
        <v>0</v>
      </c>
      <c r="I133" s="139">
        <f t="shared" si="79"/>
        <v>0</v>
      </c>
      <c r="J133" s="139">
        <f t="shared" si="79"/>
        <v>0</v>
      </c>
      <c r="K133" s="139">
        <f t="shared" si="79"/>
        <v>0</v>
      </c>
      <c r="L133" s="139">
        <f t="shared" si="79"/>
        <v>0</v>
      </c>
      <c r="M133" s="139">
        <f t="shared" si="79"/>
        <v>0</v>
      </c>
      <c r="N133" s="139">
        <f t="shared" si="79"/>
        <v>0</v>
      </c>
      <c r="O133" s="139">
        <f t="shared" si="79"/>
        <v>0</v>
      </c>
      <c r="P133" s="139">
        <f>P134+P135+P136</f>
        <v>0</v>
      </c>
      <c r="Q133" s="139">
        <f t="shared" si="79"/>
        <v>0</v>
      </c>
      <c r="R133" s="139">
        <f t="shared" si="79"/>
        <v>0</v>
      </c>
      <c r="S133" s="139">
        <f>S134+S135+S136</f>
        <v>0</v>
      </c>
      <c r="T133" s="139">
        <f>T134+T135+T136</f>
        <v>0</v>
      </c>
      <c r="U133" s="139">
        <f>U134+U135+U136</f>
        <v>0</v>
      </c>
      <c r="V133" s="139">
        <f>V134+V135+V136</f>
        <v>0</v>
      </c>
      <c r="W133" s="139">
        <f t="shared" si="79"/>
        <v>0</v>
      </c>
      <c r="X133" s="139">
        <f t="shared" si="79"/>
        <v>0</v>
      </c>
    </row>
    <row r="134" spans="1:24" s="62" customFormat="1" ht="15.75" customHeight="1">
      <c r="A134" s="59"/>
      <c r="B134" s="60"/>
      <c r="C134" s="60"/>
      <c r="D134" s="86"/>
      <c r="E134" s="102" t="s">
        <v>34</v>
      </c>
      <c r="F134" s="40" t="s">
        <v>33</v>
      </c>
      <c r="G134" s="140">
        <f>H134+I134</f>
        <v>0</v>
      </c>
      <c r="H134" s="140">
        <v>0</v>
      </c>
      <c r="I134" s="140">
        <v>0</v>
      </c>
      <c r="J134" s="140">
        <f>K134+L134</f>
        <v>0</v>
      </c>
      <c r="K134" s="140">
        <v>0</v>
      </c>
      <c r="L134" s="140">
        <v>0</v>
      </c>
      <c r="M134" s="140">
        <f>N134+O134</f>
        <v>0</v>
      </c>
      <c r="N134" s="140">
        <v>0</v>
      </c>
      <c r="O134" s="140">
        <v>0</v>
      </c>
      <c r="P134" s="140">
        <f>Q134+R134</f>
        <v>0</v>
      </c>
      <c r="Q134" s="141">
        <f aca="true" t="shared" si="80" ref="Q134:R136">N134-K134</f>
        <v>0</v>
      </c>
      <c r="R134" s="141">
        <f t="shared" si="80"/>
        <v>0</v>
      </c>
      <c r="S134" s="140">
        <f>T134+U134</f>
        <v>0</v>
      </c>
      <c r="T134" s="140">
        <v>0</v>
      </c>
      <c r="U134" s="140">
        <v>0</v>
      </c>
      <c r="V134" s="140">
        <f>W134+X134</f>
        <v>0</v>
      </c>
      <c r="W134" s="135">
        <f>T134+T134*0.15</f>
        <v>0</v>
      </c>
      <c r="X134" s="135">
        <v>0</v>
      </c>
    </row>
    <row r="135" spans="1:24" s="62" customFormat="1" ht="15.75" customHeight="1">
      <c r="A135" s="59"/>
      <c r="B135" s="60"/>
      <c r="C135" s="60"/>
      <c r="D135" s="86"/>
      <c r="E135" s="102" t="s">
        <v>36</v>
      </c>
      <c r="F135" s="40" t="s">
        <v>35</v>
      </c>
      <c r="G135" s="140">
        <f>H135+I135</f>
        <v>0</v>
      </c>
      <c r="H135" s="140">
        <v>0</v>
      </c>
      <c r="I135" s="140">
        <v>0</v>
      </c>
      <c r="J135" s="140">
        <f>K135+L135</f>
        <v>0</v>
      </c>
      <c r="K135" s="140">
        <v>0</v>
      </c>
      <c r="L135" s="140">
        <v>0</v>
      </c>
      <c r="M135" s="140">
        <f>N135+O135</f>
        <v>0</v>
      </c>
      <c r="N135" s="140">
        <v>0</v>
      </c>
      <c r="O135" s="140">
        <v>0</v>
      </c>
      <c r="P135" s="140">
        <f>Q135+R135</f>
        <v>0</v>
      </c>
      <c r="Q135" s="141">
        <f t="shared" si="80"/>
        <v>0</v>
      </c>
      <c r="R135" s="141">
        <f t="shared" si="80"/>
        <v>0</v>
      </c>
      <c r="S135" s="140">
        <f>T135+U135</f>
        <v>0</v>
      </c>
      <c r="T135" s="140">
        <v>0</v>
      </c>
      <c r="U135" s="140">
        <v>0</v>
      </c>
      <c r="V135" s="140">
        <f>W135+X135</f>
        <v>0</v>
      </c>
      <c r="W135" s="135">
        <f>T135+T135*0.15</f>
        <v>0</v>
      </c>
      <c r="X135" s="135">
        <v>0</v>
      </c>
    </row>
    <row r="136" spans="1:24" s="62" customFormat="1" ht="15.75" customHeight="1">
      <c r="A136" s="59"/>
      <c r="B136" s="60"/>
      <c r="C136" s="60"/>
      <c r="D136" s="86"/>
      <c r="E136" s="102" t="s">
        <v>46</v>
      </c>
      <c r="F136" s="40" t="s">
        <v>45</v>
      </c>
      <c r="G136" s="140">
        <f>H136+I136</f>
        <v>0</v>
      </c>
      <c r="H136" s="140">
        <v>0</v>
      </c>
      <c r="I136" s="140">
        <v>0</v>
      </c>
      <c r="J136" s="140">
        <f>K136+L136</f>
        <v>0</v>
      </c>
      <c r="K136" s="140">
        <v>0</v>
      </c>
      <c r="L136" s="140">
        <v>0</v>
      </c>
      <c r="M136" s="140">
        <f>N136+O136</f>
        <v>0</v>
      </c>
      <c r="N136" s="140">
        <v>0</v>
      </c>
      <c r="O136" s="140">
        <v>0</v>
      </c>
      <c r="P136" s="140">
        <f>Q136+R136</f>
        <v>0</v>
      </c>
      <c r="Q136" s="141">
        <f t="shared" si="80"/>
        <v>0</v>
      </c>
      <c r="R136" s="141">
        <f t="shared" si="80"/>
        <v>0</v>
      </c>
      <c r="S136" s="140">
        <f>T136+U136</f>
        <v>0</v>
      </c>
      <c r="T136" s="140">
        <v>0</v>
      </c>
      <c r="U136" s="140">
        <v>0</v>
      </c>
      <c r="V136" s="140">
        <f>W136+X136</f>
        <v>0</v>
      </c>
      <c r="W136" s="135">
        <f>T136+T136*0.15</f>
        <v>0</v>
      </c>
      <c r="X136" s="135">
        <v>0</v>
      </c>
    </row>
    <row r="137" spans="1:24" s="62" customFormat="1" ht="59.25" customHeight="1">
      <c r="A137" s="59"/>
      <c r="B137" s="60"/>
      <c r="C137" s="60"/>
      <c r="D137" s="86"/>
      <c r="E137" s="97" t="s">
        <v>215</v>
      </c>
      <c r="F137" s="38"/>
      <c r="G137" s="139">
        <f aca="true" t="shared" si="81" ref="G137:X137">G138</f>
        <v>0</v>
      </c>
      <c r="H137" s="139">
        <f t="shared" si="81"/>
        <v>0</v>
      </c>
      <c r="I137" s="139">
        <f t="shared" si="81"/>
        <v>0</v>
      </c>
      <c r="J137" s="139">
        <f t="shared" si="81"/>
        <v>0</v>
      </c>
      <c r="K137" s="139">
        <f t="shared" si="81"/>
        <v>0</v>
      </c>
      <c r="L137" s="139">
        <f t="shared" si="81"/>
        <v>0</v>
      </c>
      <c r="M137" s="139">
        <f t="shared" si="81"/>
        <v>0</v>
      </c>
      <c r="N137" s="139">
        <f t="shared" si="81"/>
        <v>0</v>
      </c>
      <c r="O137" s="139">
        <f t="shared" si="81"/>
        <v>0</v>
      </c>
      <c r="P137" s="139">
        <f t="shared" si="81"/>
        <v>0</v>
      </c>
      <c r="Q137" s="139">
        <f t="shared" si="81"/>
        <v>0</v>
      </c>
      <c r="R137" s="139">
        <f t="shared" si="81"/>
        <v>0</v>
      </c>
      <c r="S137" s="139">
        <f t="shared" si="81"/>
        <v>0</v>
      </c>
      <c r="T137" s="139">
        <f t="shared" si="81"/>
        <v>0</v>
      </c>
      <c r="U137" s="139">
        <f t="shared" si="81"/>
        <v>0</v>
      </c>
      <c r="V137" s="139">
        <f t="shared" si="81"/>
        <v>0</v>
      </c>
      <c r="W137" s="139">
        <f t="shared" si="81"/>
        <v>0</v>
      </c>
      <c r="X137" s="139">
        <f t="shared" si="81"/>
        <v>0</v>
      </c>
    </row>
    <row r="138" spans="1:24" s="62" customFormat="1" ht="24" customHeight="1">
      <c r="A138" s="59"/>
      <c r="B138" s="60"/>
      <c r="C138" s="60"/>
      <c r="D138" s="86"/>
      <c r="E138" s="102" t="s">
        <v>36</v>
      </c>
      <c r="F138" s="40" t="s">
        <v>35</v>
      </c>
      <c r="G138" s="140">
        <f>H138+I138</f>
        <v>0</v>
      </c>
      <c r="H138" s="142">
        <v>0</v>
      </c>
      <c r="I138" s="142">
        <v>0</v>
      </c>
      <c r="J138" s="140">
        <f>K138+L138</f>
        <v>0</v>
      </c>
      <c r="K138" s="142">
        <v>0</v>
      </c>
      <c r="L138" s="142">
        <v>0</v>
      </c>
      <c r="M138" s="140">
        <f>N138+O138</f>
        <v>0</v>
      </c>
      <c r="N138" s="140">
        <v>0</v>
      </c>
      <c r="O138" s="140">
        <v>0</v>
      </c>
      <c r="P138" s="140">
        <f>Q138+R138</f>
        <v>0</v>
      </c>
      <c r="Q138" s="141">
        <f>N138-K138</f>
        <v>0</v>
      </c>
      <c r="R138" s="141">
        <f>O138-L138</f>
        <v>0</v>
      </c>
      <c r="S138" s="140">
        <f>T138+U138</f>
        <v>0</v>
      </c>
      <c r="T138" s="140">
        <v>0</v>
      </c>
      <c r="U138" s="140">
        <v>0</v>
      </c>
      <c r="V138" s="140">
        <f>W138+X138</f>
        <v>0</v>
      </c>
      <c r="W138" s="135">
        <f>T138+T138*0.15</f>
        <v>0</v>
      </c>
      <c r="X138" s="135">
        <v>0</v>
      </c>
    </row>
    <row r="139" spans="1:24" s="62" customFormat="1" ht="22.5" customHeight="1">
      <c r="A139" s="59"/>
      <c r="B139" s="60"/>
      <c r="C139" s="60"/>
      <c r="D139" s="86"/>
      <c r="E139" s="97" t="s">
        <v>216</v>
      </c>
      <c r="F139" s="38"/>
      <c r="G139" s="139">
        <f aca="true" t="shared" si="82" ref="G139:X139">G140</f>
        <v>0</v>
      </c>
      <c r="H139" s="139">
        <f t="shared" si="82"/>
        <v>0</v>
      </c>
      <c r="I139" s="139">
        <f t="shared" si="82"/>
        <v>0</v>
      </c>
      <c r="J139" s="139">
        <f t="shared" si="82"/>
        <v>0</v>
      </c>
      <c r="K139" s="139">
        <f t="shared" si="82"/>
        <v>0</v>
      </c>
      <c r="L139" s="139">
        <f t="shared" si="82"/>
        <v>0</v>
      </c>
      <c r="M139" s="139">
        <f t="shared" si="82"/>
        <v>0</v>
      </c>
      <c r="N139" s="139">
        <f t="shared" si="82"/>
        <v>0</v>
      </c>
      <c r="O139" s="139">
        <f t="shared" si="82"/>
        <v>0</v>
      </c>
      <c r="P139" s="139">
        <f t="shared" si="82"/>
        <v>0</v>
      </c>
      <c r="Q139" s="139">
        <f t="shared" si="82"/>
        <v>0</v>
      </c>
      <c r="R139" s="139">
        <f t="shared" si="82"/>
        <v>0</v>
      </c>
      <c r="S139" s="139">
        <f t="shared" si="82"/>
        <v>0</v>
      </c>
      <c r="T139" s="139">
        <f t="shared" si="82"/>
        <v>0</v>
      </c>
      <c r="U139" s="139">
        <f t="shared" si="82"/>
        <v>0</v>
      </c>
      <c r="V139" s="139">
        <f t="shared" si="82"/>
        <v>0</v>
      </c>
      <c r="W139" s="139">
        <f t="shared" si="82"/>
        <v>0</v>
      </c>
      <c r="X139" s="139">
        <f t="shared" si="82"/>
        <v>0</v>
      </c>
    </row>
    <row r="140" spans="1:24" s="62" customFormat="1" ht="23.25" customHeight="1">
      <c r="A140" s="59"/>
      <c r="B140" s="60"/>
      <c r="C140" s="60"/>
      <c r="D140" s="86"/>
      <c r="E140" s="102" t="s">
        <v>36</v>
      </c>
      <c r="F140" s="40" t="s">
        <v>35</v>
      </c>
      <c r="G140" s="140">
        <f>H140+I140</f>
        <v>0</v>
      </c>
      <c r="H140" s="142">
        <v>0</v>
      </c>
      <c r="I140" s="142">
        <v>0</v>
      </c>
      <c r="J140" s="133"/>
      <c r="K140" s="133"/>
      <c r="L140" s="133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</row>
    <row r="141" spans="1:24" s="98" customFormat="1" ht="22.5" customHeight="1">
      <c r="A141" s="189" t="s">
        <v>505</v>
      </c>
      <c r="B141" s="190" t="s">
        <v>273</v>
      </c>
      <c r="C141" s="190" t="s">
        <v>260</v>
      </c>
      <c r="D141" s="191" t="s">
        <v>246</v>
      </c>
      <c r="E141" s="170" t="s">
        <v>506</v>
      </c>
      <c r="F141" s="191"/>
      <c r="G141" s="192">
        <f aca="true" t="shared" si="83" ref="G141:L141">G143+G180</f>
        <v>61228.50000000001</v>
      </c>
      <c r="H141" s="192">
        <f t="shared" si="83"/>
        <v>41769.90000000001</v>
      </c>
      <c r="I141" s="192">
        <f t="shared" si="83"/>
        <v>19458.6</v>
      </c>
      <c r="J141" s="192">
        <f t="shared" si="83"/>
        <v>111318.7</v>
      </c>
      <c r="K141" s="192">
        <f t="shared" si="83"/>
        <v>67322.5</v>
      </c>
      <c r="L141" s="192">
        <f t="shared" si="83"/>
        <v>43996.2</v>
      </c>
      <c r="M141" s="192">
        <f>N141+O141</f>
        <v>284697.39107786</v>
      </c>
      <c r="N141" s="192">
        <f>N143+N180</f>
        <v>60219.39107786</v>
      </c>
      <c r="O141" s="192">
        <f>O145+O147+O149+O152+O155+O157+O160+O164+O167+O170+O172+O178</f>
        <v>224478</v>
      </c>
      <c r="P141" s="192">
        <f>Q141+R141</f>
        <v>173378.69107785998</v>
      </c>
      <c r="Q141" s="192">
        <f>Q143+Q180</f>
        <v>-7103.108922140004</v>
      </c>
      <c r="R141" s="192">
        <f>R143+R180</f>
        <v>180481.8</v>
      </c>
      <c r="S141" s="192">
        <f>S143+S180</f>
        <v>286864.128555646</v>
      </c>
      <c r="T141" s="192">
        <f>T143+T180</f>
        <v>61864.128555646</v>
      </c>
      <c r="U141" s="192">
        <f>U143+U180</f>
        <v>225000</v>
      </c>
      <c r="V141" s="192">
        <f>W141+X141</f>
        <v>246538.2526684106</v>
      </c>
      <c r="W141" s="192">
        <f>W143+W180</f>
        <v>61569.25266841061</v>
      </c>
      <c r="X141" s="192">
        <f>X145+X147+X149+X152+X155+X157+X160+X164+X167+X170+X172+X178+X180</f>
        <v>184969</v>
      </c>
    </row>
    <row r="142" spans="1:24" s="56" customFormat="1" ht="13.5" customHeight="1">
      <c r="A142" s="67"/>
      <c r="B142" s="51"/>
      <c r="C142" s="51"/>
      <c r="D142" s="37"/>
      <c r="E142" s="96" t="s">
        <v>251</v>
      </c>
      <c r="F142" s="37"/>
      <c r="G142" s="134"/>
      <c r="H142" s="134"/>
      <c r="I142" s="134"/>
      <c r="J142" s="134"/>
      <c r="K142" s="134"/>
      <c r="L142" s="134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1:24" s="62" customFormat="1" ht="13.5" customHeight="1">
      <c r="A143" s="61" t="s">
        <v>507</v>
      </c>
      <c r="B143" s="40" t="s">
        <v>273</v>
      </c>
      <c r="C143" s="40" t="s">
        <v>260</v>
      </c>
      <c r="D143" s="40" t="s">
        <v>249</v>
      </c>
      <c r="E143" s="102" t="s">
        <v>508</v>
      </c>
      <c r="F143" s="86"/>
      <c r="G143" s="138">
        <f aca="true" t="shared" si="84" ref="G143:L143">G145+G147+G149+G152+G155+G157+G160+G164+G167+G170+G172+G178</f>
        <v>1845</v>
      </c>
      <c r="H143" s="138">
        <f t="shared" si="84"/>
        <v>0</v>
      </c>
      <c r="I143" s="138">
        <f t="shared" si="84"/>
        <v>1845</v>
      </c>
      <c r="J143" s="143">
        <f t="shared" si="84"/>
        <v>22853</v>
      </c>
      <c r="K143" s="143">
        <f t="shared" si="84"/>
        <v>14499</v>
      </c>
      <c r="L143" s="143">
        <f t="shared" si="84"/>
        <v>8354</v>
      </c>
      <c r="M143" s="143">
        <f>N143+O143</f>
        <v>16341.100600000002</v>
      </c>
      <c r="N143" s="143">
        <f>N145+N147+N149+N152+N155+N157+N160+N164+N167+N170+N172+N178</f>
        <v>16341.100600000002</v>
      </c>
      <c r="O143" s="143">
        <v>0</v>
      </c>
      <c r="P143" s="140">
        <f>Q143+R143</f>
        <v>217966.1006</v>
      </c>
      <c r="Q143" s="141">
        <f>Q145+Q147+Q149+Q152+Q155+Q157+Q160+Q164+Q167+Q170+Q172+Q178</f>
        <v>1842.1006000000007</v>
      </c>
      <c r="R143" s="141">
        <f>R145+R147+R149+R152+R155+R157+R160+R164+R167+R170+R173+R178</f>
        <v>216124</v>
      </c>
      <c r="S143" s="143">
        <f>S145+S147+S149+S152+S155+S157+S160+S164+S167+S170+S172+S178</f>
        <v>198957.9291</v>
      </c>
      <c r="T143" s="143">
        <f>T145+T149+T152+T155+T157+T160+T164+T167+T170+T172+T178</f>
        <v>16457.9291</v>
      </c>
      <c r="U143" s="143">
        <f>U145+U147+U149+U152+U155+U157+U160+U164+U167+U170+U172+U178</f>
        <v>182500</v>
      </c>
      <c r="V143" s="143">
        <f>W143+X143</f>
        <v>16340.294850000002</v>
      </c>
      <c r="W143" s="143">
        <f>W145+W147+W149+W152+W155+W157+W160+W164+W167+W170+W172+W178</f>
        <v>16340.294850000002</v>
      </c>
      <c r="X143" s="143">
        <v>0</v>
      </c>
    </row>
    <row r="144" spans="1:24" s="56" customFormat="1" ht="12.75" customHeight="1">
      <c r="A144" s="67"/>
      <c r="B144" s="51"/>
      <c r="C144" s="51"/>
      <c r="D144" s="37"/>
      <c r="E144" s="96" t="s">
        <v>167</v>
      </c>
      <c r="F144" s="37"/>
      <c r="G144" s="134"/>
      <c r="H144" s="134"/>
      <c r="I144" s="134"/>
      <c r="J144" s="134"/>
      <c r="K144" s="134"/>
      <c r="L144" s="134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</row>
    <row r="145" spans="1:24" s="62" customFormat="1" ht="25.5" customHeight="1">
      <c r="A145" s="59"/>
      <c r="B145" s="60"/>
      <c r="C145" s="60"/>
      <c r="D145" s="86"/>
      <c r="E145" s="97" t="s">
        <v>217</v>
      </c>
      <c r="F145" s="38"/>
      <c r="G145" s="139">
        <f aca="true" t="shared" si="85" ref="G145:X145">G146</f>
        <v>0</v>
      </c>
      <c r="H145" s="139">
        <f t="shared" si="85"/>
        <v>0</v>
      </c>
      <c r="I145" s="139">
        <f t="shared" si="85"/>
        <v>0</v>
      </c>
      <c r="J145" s="139">
        <f>K145+L145</f>
        <v>1250</v>
      </c>
      <c r="K145" s="139">
        <f t="shared" si="85"/>
        <v>1250</v>
      </c>
      <c r="L145" s="139">
        <v>0</v>
      </c>
      <c r="M145" s="139">
        <f t="shared" si="85"/>
        <v>1250</v>
      </c>
      <c r="N145" s="139">
        <f t="shared" si="85"/>
        <v>1250</v>
      </c>
      <c r="O145" s="139">
        <f t="shared" si="85"/>
        <v>0</v>
      </c>
      <c r="P145" s="139">
        <f t="shared" si="85"/>
        <v>0</v>
      </c>
      <c r="Q145" s="139">
        <f t="shared" si="85"/>
        <v>0</v>
      </c>
      <c r="R145" s="139">
        <f t="shared" si="85"/>
        <v>0</v>
      </c>
      <c r="S145" s="139">
        <f t="shared" si="85"/>
        <v>1250</v>
      </c>
      <c r="T145" s="139">
        <f t="shared" si="85"/>
        <v>1250</v>
      </c>
      <c r="U145" s="139">
        <f t="shared" si="85"/>
        <v>0</v>
      </c>
      <c r="V145" s="139">
        <f t="shared" si="85"/>
        <v>1250</v>
      </c>
      <c r="W145" s="139">
        <f t="shared" si="85"/>
        <v>1250</v>
      </c>
      <c r="X145" s="139">
        <f t="shared" si="85"/>
        <v>0</v>
      </c>
    </row>
    <row r="146" spans="1:24" s="62" customFormat="1" ht="25.5" customHeight="1">
      <c r="A146" s="59"/>
      <c r="B146" s="60"/>
      <c r="C146" s="60"/>
      <c r="D146" s="86"/>
      <c r="E146" s="102" t="s">
        <v>358</v>
      </c>
      <c r="F146" s="40" t="s">
        <v>357</v>
      </c>
      <c r="G146" s="142">
        <f aca="true" t="shared" si="86" ref="G146:G177">H146+I146</f>
        <v>0</v>
      </c>
      <c r="H146" s="142">
        <v>0</v>
      </c>
      <c r="I146" s="142">
        <v>0</v>
      </c>
      <c r="J146" s="142">
        <f>K146+L146</f>
        <v>1250</v>
      </c>
      <c r="K146" s="142">
        <v>1250</v>
      </c>
      <c r="L146" s="142">
        <v>0</v>
      </c>
      <c r="M146" s="140">
        <f>N146+O146</f>
        <v>1250</v>
      </c>
      <c r="N146" s="140">
        <v>1250</v>
      </c>
      <c r="O146" s="140">
        <v>0</v>
      </c>
      <c r="P146" s="140">
        <f>Q146+R146</f>
        <v>0</v>
      </c>
      <c r="Q146" s="141">
        <f>N146-K146</f>
        <v>0</v>
      </c>
      <c r="R146" s="141">
        <f>O146-L146</f>
        <v>0</v>
      </c>
      <c r="S146" s="140">
        <f>T146+U146</f>
        <v>1250</v>
      </c>
      <c r="T146" s="140">
        <f>'[6]բյուջե -2025'!$R$29/1000</f>
        <v>1250</v>
      </c>
      <c r="U146" s="140">
        <v>0</v>
      </c>
      <c r="V146" s="140">
        <f>W146+X146</f>
        <v>1250</v>
      </c>
      <c r="W146" s="140">
        <f>'[3]բյուջե-2026'!$R$52/1000</f>
        <v>1250</v>
      </c>
      <c r="X146" s="140">
        <v>0</v>
      </c>
    </row>
    <row r="147" spans="1:24" s="62" customFormat="1" ht="24" customHeight="1">
      <c r="A147" s="59"/>
      <c r="B147" s="60"/>
      <c r="C147" s="60"/>
      <c r="D147" s="86"/>
      <c r="E147" s="97" t="s">
        <v>218</v>
      </c>
      <c r="F147" s="38"/>
      <c r="G147" s="139">
        <f aca="true" t="shared" si="87" ref="G147:X147">G148</f>
        <v>1845</v>
      </c>
      <c r="H147" s="139">
        <f t="shared" si="87"/>
        <v>0</v>
      </c>
      <c r="I147" s="139">
        <f t="shared" si="87"/>
        <v>1845</v>
      </c>
      <c r="J147" s="139">
        <f t="shared" si="87"/>
        <v>0</v>
      </c>
      <c r="K147" s="139">
        <f t="shared" si="87"/>
        <v>0</v>
      </c>
      <c r="L147" s="139">
        <f t="shared" si="87"/>
        <v>0</v>
      </c>
      <c r="M147" s="139">
        <f t="shared" si="87"/>
        <v>0</v>
      </c>
      <c r="N147" s="139">
        <f t="shared" si="87"/>
        <v>0</v>
      </c>
      <c r="O147" s="139">
        <f t="shared" si="87"/>
        <v>0</v>
      </c>
      <c r="P147" s="139">
        <f t="shared" si="87"/>
        <v>0</v>
      </c>
      <c r="Q147" s="139">
        <f t="shared" si="87"/>
        <v>0</v>
      </c>
      <c r="R147" s="139">
        <f t="shared" si="87"/>
        <v>0</v>
      </c>
      <c r="S147" s="139">
        <f t="shared" si="87"/>
        <v>0</v>
      </c>
      <c r="T147" s="139">
        <f t="shared" si="87"/>
        <v>0</v>
      </c>
      <c r="U147" s="139">
        <f t="shared" si="87"/>
        <v>0</v>
      </c>
      <c r="V147" s="139">
        <f t="shared" si="87"/>
        <v>0</v>
      </c>
      <c r="W147" s="139">
        <f t="shared" si="87"/>
        <v>0</v>
      </c>
      <c r="X147" s="139">
        <f t="shared" si="87"/>
        <v>0</v>
      </c>
    </row>
    <row r="148" spans="1:24" s="62" customFormat="1" ht="20.25" customHeight="1">
      <c r="A148" s="59"/>
      <c r="B148" s="60"/>
      <c r="C148" s="60"/>
      <c r="D148" s="86"/>
      <c r="E148" s="102" t="s">
        <v>46</v>
      </c>
      <c r="F148" s="40" t="s">
        <v>45</v>
      </c>
      <c r="G148" s="140">
        <f t="shared" si="86"/>
        <v>1845</v>
      </c>
      <c r="H148" s="142">
        <v>0</v>
      </c>
      <c r="I148" s="142">
        <v>1845</v>
      </c>
      <c r="J148" s="140">
        <f>K148+L148</f>
        <v>0</v>
      </c>
      <c r="K148" s="142">
        <v>0</v>
      </c>
      <c r="L148" s="142">
        <v>0</v>
      </c>
      <c r="M148" s="140">
        <f>N148+O148</f>
        <v>0</v>
      </c>
      <c r="N148" s="140">
        <v>0</v>
      </c>
      <c r="O148" s="140"/>
      <c r="P148" s="140">
        <f>Q148+R148</f>
        <v>0</v>
      </c>
      <c r="Q148" s="141">
        <f>N148-K148</f>
        <v>0</v>
      </c>
      <c r="R148" s="141">
        <f>O148-L148</f>
        <v>0</v>
      </c>
      <c r="S148" s="140">
        <f>T148+U148</f>
        <v>0</v>
      </c>
      <c r="T148" s="140">
        <v>0</v>
      </c>
      <c r="U148" s="140">
        <v>0</v>
      </c>
      <c r="V148" s="140">
        <f>W148+X148</f>
        <v>0</v>
      </c>
      <c r="W148" s="140">
        <v>0</v>
      </c>
      <c r="X148" s="140">
        <f>U148</f>
        <v>0</v>
      </c>
    </row>
    <row r="149" spans="1:24" s="62" customFormat="1" ht="16.5" customHeight="1">
      <c r="A149" s="59"/>
      <c r="B149" s="60"/>
      <c r="C149" s="60"/>
      <c r="D149" s="86"/>
      <c r="E149" s="97" t="s">
        <v>219</v>
      </c>
      <c r="F149" s="38"/>
      <c r="G149" s="139">
        <f aca="true" t="shared" si="88" ref="G149:X149">G150</f>
        <v>0</v>
      </c>
      <c r="H149" s="139">
        <f t="shared" si="88"/>
        <v>0</v>
      </c>
      <c r="I149" s="139">
        <f t="shared" si="88"/>
        <v>0</v>
      </c>
      <c r="J149" s="139">
        <f t="shared" si="88"/>
        <v>13249</v>
      </c>
      <c r="K149" s="139">
        <f t="shared" si="88"/>
        <v>13249</v>
      </c>
      <c r="L149" s="139">
        <f t="shared" si="88"/>
        <v>0</v>
      </c>
      <c r="M149" s="139">
        <f>N149+O149</f>
        <v>15091.100600000002</v>
      </c>
      <c r="N149" s="139">
        <f>N150+N151</f>
        <v>15091.100600000002</v>
      </c>
      <c r="O149" s="139">
        <f t="shared" si="88"/>
        <v>0</v>
      </c>
      <c r="P149" s="139">
        <f>P150+P151</f>
        <v>1842.1006000000007</v>
      </c>
      <c r="Q149" s="139">
        <f>Q150+Q151</f>
        <v>1842.1006000000007</v>
      </c>
      <c r="R149" s="139">
        <f t="shared" si="88"/>
        <v>0</v>
      </c>
      <c r="S149" s="139">
        <f>T149</f>
        <v>15207.929100000001</v>
      </c>
      <c r="T149" s="139">
        <f>T150+T151</f>
        <v>15207.929100000001</v>
      </c>
      <c r="U149" s="139">
        <f t="shared" si="88"/>
        <v>0</v>
      </c>
      <c r="V149" s="139">
        <f>W149</f>
        <v>15090.294850000002</v>
      </c>
      <c r="W149" s="139">
        <f>W150+W151</f>
        <v>15090.294850000002</v>
      </c>
      <c r="X149" s="139">
        <f t="shared" si="88"/>
        <v>0</v>
      </c>
    </row>
    <row r="150" spans="1:24" s="62" customFormat="1" ht="24" customHeight="1">
      <c r="A150" s="59"/>
      <c r="B150" s="60"/>
      <c r="C150" s="60"/>
      <c r="D150" s="86"/>
      <c r="E150" s="102" t="s">
        <v>13</v>
      </c>
      <c r="F150" s="40" t="s">
        <v>14</v>
      </c>
      <c r="G150" s="140">
        <f t="shared" si="86"/>
        <v>0</v>
      </c>
      <c r="H150" s="142">
        <v>0</v>
      </c>
      <c r="I150" s="142">
        <v>0</v>
      </c>
      <c r="J150" s="140">
        <f>K150+L150</f>
        <v>13249</v>
      </c>
      <c r="K150" s="142">
        <f>'[8]ՄԺԾԾ-ծախս'!$K$15</f>
        <v>13249</v>
      </c>
      <c r="L150" s="142">
        <v>0</v>
      </c>
      <c r="M150" s="140">
        <f>N150+O150</f>
        <v>6868.13</v>
      </c>
      <c r="N150" s="140">
        <f>'[8]ՄԺԾԾ-ծախս'!$N$15</f>
        <v>6868.13</v>
      </c>
      <c r="O150" s="140">
        <v>0</v>
      </c>
      <c r="P150" s="140">
        <f>Q150+R150</f>
        <v>-6380.87</v>
      </c>
      <c r="Q150" s="141">
        <f>N150-K150</f>
        <v>-6380.87</v>
      </c>
      <c r="R150" s="141">
        <f>O150-L150</f>
        <v>0</v>
      </c>
      <c r="S150" s="140">
        <f>T150+U150</f>
        <v>10058.55</v>
      </c>
      <c r="T150" s="140">
        <f>'[8]ՄԺԾԾ-ծախս'!$T$15</f>
        <v>10058.55</v>
      </c>
      <c r="U150" s="140">
        <v>0</v>
      </c>
      <c r="V150" s="140">
        <f>W150+X150</f>
        <v>8463.34</v>
      </c>
      <c r="W150" s="140">
        <f>'[8]ՄԺԾԾ-ծախս'!$W$15</f>
        <v>8463.34</v>
      </c>
      <c r="X150" s="140">
        <v>0</v>
      </c>
    </row>
    <row r="151" spans="1:24" s="62" customFormat="1" ht="24" customHeight="1">
      <c r="A151" s="59"/>
      <c r="B151" s="60"/>
      <c r="C151" s="60"/>
      <c r="D151" s="86"/>
      <c r="E151" s="107" t="s">
        <v>91</v>
      </c>
      <c r="F151" s="40">
        <v>4637</v>
      </c>
      <c r="G151" s="140">
        <v>0</v>
      </c>
      <c r="H151" s="142">
        <v>0</v>
      </c>
      <c r="I151" s="142">
        <v>0</v>
      </c>
      <c r="J151" s="140">
        <v>0</v>
      </c>
      <c r="K151" s="142">
        <v>0</v>
      </c>
      <c r="L151" s="142">
        <v>0</v>
      </c>
      <c r="M151" s="140">
        <f>N151</f>
        <v>8222.9706</v>
      </c>
      <c r="N151" s="140">
        <f>'[8]ՄԺԾԾ-ծախս'!$N$16</f>
        <v>8222.9706</v>
      </c>
      <c r="O151" s="140">
        <v>0</v>
      </c>
      <c r="P151" s="140">
        <f>Q151+R151</f>
        <v>8222.9706</v>
      </c>
      <c r="Q151" s="141">
        <f>N151-K151</f>
        <v>8222.9706</v>
      </c>
      <c r="R151" s="141">
        <v>0</v>
      </c>
      <c r="S151" s="140">
        <f>T151</f>
        <v>5149.379100000002</v>
      </c>
      <c r="T151" s="140">
        <f>'[8]ՄԺԾԾ-ծախս'!$T$16</f>
        <v>5149.379100000002</v>
      </c>
      <c r="U151" s="140"/>
      <c r="V151" s="140">
        <f>W151</f>
        <v>6626.954850000002</v>
      </c>
      <c r="W151" s="140">
        <f>'[8]ՄԺԾԾ-ծախս'!$W$16</f>
        <v>6626.954850000002</v>
      </c>
      <c r="X151" s="140"/>
    </row>
    <row r="152" spans="1:24" s="62" customFormat="1" ht="15.75" customHeight="1">
      <c r="A152" s="59"/>
      <c r="B152" s="60"/>
      <c r="C152" s="60"/>
      <c r="D152" s="86"/>
      <c r="E152" s="97" t="s">
        <v>220</v>
      </c>
      <c r="F152" s="38"/>
      <c r="G152" s="139">
        <f aca="true" t="shared" si="89" ref="G152:X152">G153+G154</f>
        <v>0</v>
      </c>
      <c r="H152" s="139">
        <f t="shared" si="89"/>
        <v>0</v>
      </c>
      <c r="I152" s="139">
        <f t="shared" si="89"/>
        <v>0</v>
      </c>
      <c r="J152" s="139">
        <f t="shared" si="89"/>
        <v>8354</v>
      </c>
      <c r="K152" s="139">
        <f t="shared" si="89"/>
        <v>0</v>
      </c>
      <c r="L152" s="139">
        <f t="shared" si="89"/>
        <v>8354</v>
      </c>
      <c r="M152" s="139">
        <f t="shared" si="89"/>
        <v>0</v>
      </c>
      <c r="N152" s="139">
        <f t="shared" si="89"/>
        <v>0</v>
      </c>
      <c r="O152" s="139">
        <f t="shared" si="89"/>
        <v>0</v>
      </c>
      <c r="P152" s="139">
        <f>P153+P154</f>
        <v>-8354</v>
      </c>
      <c r="Q152" s="139">
        <f t="shared" si="89"/>
        <v>0</v>
      </c>
      <c r="R152" s="139">
        <f t="shared" si="89"/>
        <v>-8354</v>
      </c>
      <c r="S152" s="139">
        <f>S153+S154</f>
        <v>0</v>
      </c>
      <c r="T152" s="139">
        <f>T153+T154</f>
        <v>0</v>
      </c>
      <c r="U152" s="139">
        <f>U153+U154</f>
        <v>0</v>
      </c>
      <c r="V152" s="139">
        <f>V153+V154</f>
        <v>0</v>
      </c>
      <c r="W152" s="139">
        <f t="shared" si="89"/>
        <v>0</v>
      </c>
      <c r="X152" s="139">
        <f t="shared" si="89"/>
        <v>0</v>
      </c>
    </row>
    <row r="153" spans="1:24" s="62" customFormat="1" ht="27.75" customHeight="1">
      <c r="A153" s="59"/>
      <c r="B153" s="60"/>
      <c r="C153" s="60"/>
      <c r="D153" s="86"/>
      <c r="E153" s="102" t="s">
        <v>358</v>
      </c>
      <c r="F153" s="40" t="s">
        <v>357</v>
      </c>
      <c r="G153" s="140">
        <f t="shared" si="86"/>
        <v>0</v>
      </c>
      <c r="H153" s="142">
        <v>0</v>
      </c>
      <c r="I153" s="142">
        <v>0</v>
      </c>
      <c r="J153" s="140">
        <f>K153+L153</f>
        <v>0</v>
      </c>
      <c r="K153" s="142">
        <v>0</v>
      </c>
      <c r="L153" s="142">
        <v>0</v>
      </c>
      <c r="M153" s="140">
        <f>N153+O153</f>
        <v>0</v>
      </c>
      <c r="N153" s="140">
        <v>0</v>
      </c>
      <c r="O153" s="140">
        <v>0</v>
      </c>
      <c r="P153" s="140">
        <f>Q153+R153</f>
        <v>0</v>
      </c>
      <c r="Q153" s="141">
        <f>N153-K153</f>
        <v>0</v>
      </c>
      <c r="R153" s="141">
        <f>O153-L153</f>
        <v>0</v>
      </c>
      <c r="S153" s="140">
        <f>T153+U153</f>
        <v>0</v>
      </c>
      <c r="T153" s="140">
        <v>0</v>
      </c>
      <c r="U153" s="140">
        <v>0</v>
      </c>
      <c r="V153" s="140">
        <f>W153+X153</f>
        <v>0</v>
      </c>
      <c r="W153" s="140">
        <v>0</v>
      </c>
      <c r="X153" s="140">
        <v>0</v>
      </c>
    </row>
    <row r="154" spans="1:24" s="62" customFormat="1" ht="18" customHeight="1">
      <c r="A154" s="59"/>
      <c r="B154" s="60"/>
      <c r="C154" s="60"/>
      <c r="D154" s="86"/>
      <c r="E154" s="102" t="s">
        <v>36</v>
      </c>
      <c r="F154" s="40" t="s">
        <v>35</v>
      </c>
      <c r="G154" s="140">
        <f t="shared" si="86"/>
        <v>0</v>
      </c>
      <c r="H154" s="142">
        <v>0</v>
      </c>
      <c r="I154" s="142">
        <v>0</v>
      </c>
      <c r="J154" s="140">
        <f>K154+L154</f>
        <v>8354</v>
      </c>
      <c r="K154" s="142">
        <v>0</v>
      </c>
      <c r="L154" s="142">
        <v>8354</v>
      </c>
      <c r="M154" s="140">
        <f>N154+O154</f>
        <v>0</v>
      </c>
      <c r="N154" s="140">
        <v>0</v>
      </c>
      <c r="O154" s="140">
        <v>0</v>
      </c>
      <c r="P154" s="140">
        <f>Q154+R154</f>
        <v>-8354</v>
      </c>
      <c r="Q154" s="141">
        <f>N154-K154</f>
        <v>0</v>
      </c>
      <c r="R154" s="141">
        <f>O154-L154</f>
        <v>-8354</v>
      </c>
      <c r="S154" s="140">
        <f>T154+U154</f>
        <v>0</v>
      </c>
      <c r="T154" s="140">
        <v>0</v>
      </c>
      <c r="U154" s="140">
        <v>0</v>
      </c>
      <c r="V154" s="140">
        <f>W154+X154</f>
        <v>0</v>
      </c>
      <c r="W154" s="140">
        <v>0</v>
      </c>
      <c r="X154" s="140">
        <v>0</v>
      </c>
    </row>
    <row r="155" spans="1:24" s="62" customFormat="1" ht="25.5" customHeight="1">
      <c r="A155" s="59"/>
      <c r="B155" s="60"/>
      <c r="C155" s="60"/>
      <c r="D155" s="86"/>
      <c r="E155" s="97" t="s">
        <v>221</v>
      </c>
      <c r="F155" s="38"/>
      <c r="G155" s="139">
        <f aca="true" t="shared" si="90" ref="G155:X155">G156</f>
        <v>0</v>
      </c>
      <c r="H155" s="139">
        <f t="shared" si="90"/>
        <v>0</v>
      </c>
      <c r="I155" s="139">
        <f t="shared" si="90"/>
        <v>0</v>
      </c>
      <c r="J155" s="139">
        <f t="shared" si="90"/>
        <v>0</v>
      </c>
      <c r="K155" s="139">
        <f t="shared" si="90"/>
        <v>0</v>
      </c>
      <c r="L155" s="139">
        <f t="shared" si="90"/>
        <v>0</v>
      </c>
      <c r="M155" s="139">
        <f t="shared" si="90"/>
        <v>0</v>
      </c>
      <c r="N155" s="139">
        <f t="shared" si="90"/>
        <v>0</v>
      </c>
      <c r="O155" s="139">
        <f t="shared" si="90"/>
        <v>0</v>
      </c>
      <c r="P155" s="139">
        <f t="shared" si="90"/>
        <v>0</v>
      </c>
      <c r="Q155" s="139">
        <f t="shared" si="90"/>
        <v>0</v>
      </c>
      <c r="R155" s="139">
        <f t="shared" si="90"/>
        <v>0</v>
      </c>
      <c r="S155" s="139">
        <f t="shared" si="90"/>
        <v>0</v>
      </c>
      <c r="T155" s="139">
        <f t="shared" si="90"/>
        <v>0</v>
      </c>
      <c r="U155" s="139">
        <f t="shared" si="90"/>
        <v>0</v>
      </c>
      <c r="V155" s="139">
        <f t="shared" si="90"/>
        <v>0</v>
      </c>
      <c r="W155" s="139">
        <f t="shared" si="90"/>
        <v>0</v>
      </c>
      <c r="X155" s="139">
        <f t="shared" si="90"/>
        <v>0</v>
      </c>
    </row>
    <row r="156" spans="1:24" s="62" customFormat="1" ht="18" customHeight="1">
      <c r="A156" s="59"/>
      <c r="B156" s="60"/>
      <c r="C156" s="60"/>
      <c r="D156" s="86"/>
      <c r="E156" s="102" t="s">
        <v>36</v>
      </c>
      <c r="F156" s="40" t="s">
        <v>35</v>
      </c>
      <c r="G156" s="142">
        <f t="shared" si="86"/>
        <v>0</v>
      </c>
      <c r="H156" s="142">
        <v>0</v>
      </c>
      <c r="I156" s="142">
        <v>0</v>
      </c>
      <c r="J156" s="142">
        <f>K156+L156</f>
        <v>0</v>
      </c>
      <c r="K156" s="142">
        <v>0</v>
      </c>
      <c r="L156" s="142">
        <v>0</v>
      </c>
      <c r="M156" s="140">
        <f>N156+O156</f>
        <v>0</v>
      </c>
      <c r="N156" s="140">
        <v>0</v>
      </c>
      <c r="O156" s="140">
        <v>0</v>
      </c>
      <c r="P156" s="140">
        <f>Q156+R156</f>
        <v>0</v>
      </c>
      <c r="Q156" s="141">
        <f>N156-K156</f>
        <v>0</v>
      </c>
      <c r="R156" s="141">
        <f>O156-L156</f>
        <v>0</v>
      </c>
      <c r="S156" s="140">
        <f>T156+U156</f>
        <v>0</v>
      </c>
      <c r="T156" s="140">
        <v>0</v>
      </c>
      <c r="U156" s="140">
        <v>0</v>
      </c>
      <c r="V156" s="140">
        <f>W156+X156</f>
        <v>0</v>
      </c>
      <c r="W156" s="140">
        <v>0</v>
      </c>
      <c r="X156" s="140">
        <v>0</v>
      </c>
    </row>
    <row r="157" spans="1:24" s="62" customFormat="1" ht="25.5" customHeight="1">
      <c r="A157" s="59"/>
      <c r="B157" s="60"/>
      <c r="C157" s="60"/>
      <c r="D157" s="86"/>
      <c r="E157" s="97" t="s">
        <v>222</v>
      </c>
      <c r="F157" s="38"/>
      <c r="G157" s="139">
        <f aca="true" t="shared" si="91" ref="G157:X157">G158+G159</f>
        <v>0</v>
      </c>
      <c r="H157" s="139">
        <f t="shared" si="91"/>
        <v>0</v>
      </c>
      <c r="I157" s="139">
        <f t="shared" si="91"/>
        <v>0</v>
      </c>
      <c r="J157" s="139">
        <f t="shared" si="91"/>
        <v>0</v>
      </c>
      <c r="K157" s="139">
        <f t="shared" si="91"/>
        <v>0</v>
      </c>
      <c r="L157" s="139">
        <f t="shared" si="91"/>
        <v>0</v>
      </c>
      <c r="M157" s="139">
        <f t="shared" si="91"/>
        <v>0</v>
      </c>
      <c r="N157" s="139">
        <f t="shared" si="91"/>
        <v>0</v>
      </c>
      <c r="O157" s="139">
        <f t="shared" si="91"/>
        <v>0</v>
      </c>
      <c r="P157" s="139">
        <f>P158+P159</f>
        <v>0</v>
      </c>
      <c r="Q157" s="139">
        <f t="shared" si="91"/>
        <v>0</v>
      </c>
      <c r="R157" s="139">
        <f t="shared" si="91"/>
        <v>0</v>
      </c>
      <c r="S157" s="139">
        <f>S158+S159</f>
        <v>0</v>
      </c>
      <c r="T157" s="139">
        <f>T158+T159</f>
        <v>0</v>
      </c>
      <c r="U157" s="139">
        <f>U158+U159</f>
        <v>0</v>
      </c>
      <c r="V157" s="139">
        <f>V158+V159</f>
        <v>0</v>
      </c>
      <c r="W157" s="139">
        <f t="shared" si="91"/>
        <v>0</v>
      </c>
      <c r="X157" s="139">
        <f t="shared" si="91"/>
        <v>0</v>
      </c>
    </row>
    <row r="158" spans="1:24" s="62" customFormat="1" ht="18" customHeight="1">
      <c r="A158" s="59"/>
      <c r="B158" s="60"/>
      <c r="C158" s="60"/>
      <c r="D158" s="86"/>
      <c r="E158" s="102" t="s">
        <v>29</v>
      </c>
      <c r="F158" s="40" t="s">
        <v>30</v>
      </c>
      <c r="G158" s="142">
        <f t="shared" si="86"/>
        <v>0</v>
      </c>
      <c r="H158" s="142">
        <v>0</v>
      </c>
      <c r="I158" s="142">
        <v>0</v>
      </c>
      <c r="J158" s="142">
        <f>K158+L158</f>
        <v>0</v>
      </c>
      <c r="K158" s="142">
        <v>0</v>
      </c>
      <c r="L158" s="142">
        <v>0</v>
      </c>
      <c r="M158" s="140">
        <f>N158+O158</f>
        <v>0</v>
      </c>
      <c r="N158" s="140">
        <v>0</v>
      </c>
      <c r="O158" s="140">
        <v>0</v>
      </c>
      <c r="P158" s="140">
        <f>Q158+R158</f>
        <v>0</v>
      </c>
      <c r="Q158" s="141">
        <f>N158-K158</f>
        <v>0</v>
      </c>
      <c r="R158" s="141">
        <f>O158-L158</f>
        <v>0</v>
      </c>
      <c r="S158" s="140">
        <f>T158+U158</f>
        <v>0</v>
      </c>
      <c r="T158" s="140">
        <v>0</v>
      </c>
      <c r="U158" s="140">
        <v>0</v>
      </c>
      <c r="V158" s="140">
        <f>W158+X158</f>
        <v>0</v>
      </c>
      <c r="W158" s="140">
        <v>0</v>
      </c>
      <c r="X158" s="140">
        <v>0</v>
      </c>
    </row>
    <row r="159" spans="1:24" s="62" customFormat="1" ht="18" customHeight="1">
      <c r="A159" s="59"/>
      <c r="B159" s="60"/>
      <c r="C159" s="60"/>
      <c r="D159" s="86"/>
      <c r="E159" s="102" t="s">
        <v>36</v>
      </c>
      <c r="F159" s="40" t="s">
        <v>35</v>
      </c>
      <c r="G159" s="142">
        <f t="shared" si="86"/>
        <v>0</v>
      </c>
      <c r="H159" s="142">
        <v>0</v>
      </c>
      <c r="I159" s="142">
        <v>0</v>
      </c>
      <c r="J159" s="142">
        <f>K159+L159</f>
        <v>0</v>
      </c>
      <c r="K159" s="142">
        <v>0</v>
      </c>
      <c r="L159" s="142">
        <v>0</v>
      </c>
      <c r="M159" s="140">
        <f>N159+O159</f>
        <v>0</v>
      </c>
      <c r="N159" s="140">
        <v>0</v>
      </c>
      <c r="O159" s="140">
        <v>0</v>
      </c>
      <c r="P159" s="140">
        <f>Q159+R159</f>
        <v>0</v>
      </c>
      <c r="Q159" s="141">
        <f>N159-K159</f>
        <v>0</v>
      </c>
      <c r="R159" s="141">
        <f>O159-L159</f>
        <v>0</v>
      </c>
      <c r="S159" s="140">
        <f>T159+U159</f>
        <v>0</v>
      </c>
      <c r="T159" s="140">
        <v>0</v>
      </c>
      <c r="U159" s="140">
        <v>0</v>
      </c>
      <c r="V159" s="140">
        <f>W159+X159</f>
        <v>0</v>
      </c>
      <c r="W159" s="140">
        <v>0</v>
      </c>
      <c r="X159" s="140">
        <v>0</v>
      </c>
    </row>
    <row r="160" spans="1:24" s="62" customFormat="1" ht="25.5" customHeight="1">
      <c r="A160" s="59"/>
      <c r="B160" s="60"/>
      <c r="C160" s="60"/>
      <c r="D160" s="86"/>
      <c r="E160" s="97" t="s">
        <v>144</v>
      </c>
      <c r="F160" s="38"/>
      <c r="G160" s="139">
        <f aca="true" t="shared" si="92" ref="G160:X160">G161+G162+G163</f>
        <v>0</v>
      </c>
      <c r="H160" s="139">
        <f t="shared" si="92"/>
        <v>0</v>
      </c>
      <c r="I160" s="139">
        <f t="shared" si="92"/>
        <v>0</v>
      </c>
      <c r="J160" s="139">
        <f t="shared" si="92"/>
        <v>0</v>
      </c>
      <c r="K160" s="139">
        <f t="shared" si="92"/>
        <v>0</v>
      </c>
      <c r="L160" s="139">
        <f t="shared" si="92"/>
        <v>0</v>
      </c>
      <c r="M160" s="139">
        <f t="shared" si="92"/>
        <v>129531</v>
      </c>
      <c r="N160" s="139">
        <f t="shared" si="92"/>
        <v>0</v>
      </c>
      <c r="O160" s="139">
        <f t="shared" si="92"/>
        <v>129531</v>
      </c>
      <c r="P160" s="139">
        <f>P161+P162+P163</f>
        <v>129531</v>
      </c>
      <c r="Q160" s="139">
        <f t="shared" si="92"/>
        <v>0</v>
      </c>
      <c r="R160" s="139">
        <f t="shared" si="92"/>
        <v>129531</v>
      </c>
      <c r="S160" s="139">
        <f>S161+S162+S163</f>
        <v>182500</v>
      </c>
      <c r="T160" s="139">
        <f>T161+T162+T163</f>
        <v>0</v>
      </c>
      <c r="U160" s="139">
        <f>U161+U162+U163</f>
        <v>182500</v>
      </c>
      <c r="V160" s="139">
        <f>V161+V162+V163</f>
        <v>102500</v>
      </c>
      <c r="W160" s="139">
        <f t="shared" si="92"/>
        <v>0</v>
      </c>
      <c r="X160" s="139">
        <f t="shared" si="92"/>
        <v>102500</v>
      </c>
    </row>
    <row r="161" spans="1:24" s="62" customFormat="1" ht="23.25" customHeight="1">
      <c r="A161" s="59"/>
      <c r="B161" s="60"/>
      <c r="C161" s="60"/>
      <c r="D161" s="86"/>
      <c r="E161" s="102" t="s">
        <v>358</v>
      </c>
      <c r="F161" s="40" t="s">
        <v>357</v>
      </c>
      <c r="G161" s="142">
        <f t="shared" si="86"/>
        <v>0</v>
      </c>
      <c r="H161" s="142">
        <v>0</v>
      </c>
      <c r="I161" s="142">
        <v>0</v>
      </c>
      <c r="J161" s="142">
        <f>K161+L161</f>
        <v>0</v>
      </c>
      <c r="K161" s="142">
        <v>0</v>
      </c>
      <c r="L161" s="142">
        <v>0</v>
      </c>
      <c r="M161" s="140">
        <f>N161+O161</f>
        <v>0</v>
      </c>
      <c r="N161" s="140">
        <v>0</v>
      </c>
      <c r="O161" s="140">
        <v>0</v>
      </c>
      <c r="P161" s="140">
        <f>Q161+R161</f>
        <v>0</v>
      </c>
      <c r="Q161" s="141">
        <f aca="true" t="shared" si="93" ref="Q161:R163">N161-K161</f>
        <v>0</v>
      </c>
      <c r="R161" s="141">
        <f t="shared" si="93"/>
        <v>0</v>
      </c>
      <c r="S161" s="140">
        <f>T161+U161</f>
        <v>0</v>
      </c>
      <c r="T161" s="140">
        <v>0</v>
      </c>
      <c r="U161" s="140">
        <v>0</v>
      </c>
      <c r="V161" s="140">
        <f>W161+X161</f>
        <v>0</v>
      </c>
      <c r="W161" s="140">
        <v>0</v>
      </c>
      <c r="X161" s="140">
        <v>0</v>
      </c>
    </row>
    <row r="162" spans="1:24" s="62" customFormat="1" ht="16.5" customHeight="1">
      <c r="A162" s="59"/>
      <c r="B162" s="60"/>
      <c r="C162" s="60"/>
      <c r="D162" s="86"/>
      <c r="E162" s="102" t="s">
        <v>34</v>
      </c>
      <c r="F162" s="40" t="s">
        <v>33</v>
      </c>
      <c r="G162" s="142">
        <f t="shared" si="86"/>
        <v>0</v>
      </c>
      <c r="H162" s="142">
        <v>0</v>
      </c>
      <c r="I162" s="142">
        <v>0</v>
      </c>
      <c r="J162" s="142">
        <f>K162+L162</f>
        <v>0</v>
      </c>
      <c r="K162" s="142">
        <v>0</v>
      </c>
      <c r="L162" s="142">
        <v>0</v>
      </c>
      <c r="M162" s="140">
        <f>N162+O162</f>
        <v>0</v>
      </c>
      <c r="N162" s="140">
        <v>0</v>
      </c>
      <c r="O162" s="140">
        <v>0</v>
      </c>
      <c r="P162" s="140">
        <f>Q162+R162</f>
        <v>0</v>
      </c>
      <c r="Q162" s="141">
        <f t="shared" si="93"/>
        <v>0</v>
      </c>
      <c r="R162" s="141">
        <f t="shared" si="93"/>
        <v>0</v>
      </c>
      <c r="S162" s="140">
        <f>T162+U162</f>
        <v>40000</v>
      </c>
      <c r="T162" s="140">
        <v>0</v>
      </c>
      <c r="U162" s="140">
        <f>'[4]ծրագրեր 24-26'!$E$36+'[4]ծրագրեր 24-26'!$F$36</f>
        <v>40000</v>
      </c>
      <c r="V162" s="140">
        <f>W162+X162</f>
        <v>40000</v>
      </c>
      <c r="W162" s="140">
        <v>0</v>
      </c>
      <c r="X162" s="140">
        <f>U162</f>
        <v>40000</v>
      </c>
    </row>
    <row r="163" spans="1:24" s="62" customFormat="1" ht="19.5" customHeight="1">
      <c r="A163" s="59"/>
      <c r="B163" s="60"/>
      <c r="C163" s="60"/>
      <c r="D163" s="86"/>
      <c r="E163" s="102" t="s">
        <v>36</v>
      </c>
      <c r="F163" s="40" t="s">
        <v>35</v>
      </c>
      <c r="G163" s="142">
        <f t="shared" si="86"/>
        <v>0</v>
      </c>
      <c r="H163" s="142">
        <v>0</v>
      </c>
      <c r="I163" s="142">
        <v>0</v>
      </c>
      <c r="J163" s="142">
        <f>K163+L163</f>
        <v>0</v>
      </c>
      <c r="K163" s="142">
        <v>0</v>
      </c>
      <c r="L163" s="142">
        <v>0</v>
      </c>
      <c r="M163" s="140">
        <f>N163+O163</f>
        <v>129531</v>
      </c>
      <c r="N163" s="140">
        <v>0</v>
      </c>
      <c r="O163" s="140">
        <v>129531</v>
      </c>
      <c r="P163" s="140">
        <f>Q163+R163</f>
        <v>129531</v>
      </c>
      <c r="Q163" s="141">
        <f t="shared" si="93"/>
        <v>0</v>
      </c>
      <c r="R163" s="141">
        <f t="shared" si="93"/>
        <v>129531</v>
      </c>
      <c r="S163" s="140">
        <f>T163+U163</f>
        <v>142500</v>
      </c>
      <c r="T163" s="140">
        <v>0</v>
      </c>
      <c r="U163" s="140">
        <f>'[4]ծրագրեր 24-26'!$E$37+'[4]ծրագրեր 24-26'!$F$37+'[4]ծրագրեր 24-26'!$E$39+'[4]ծրագրեր 24-26'!$F$39+'[4]ծրագրեր 24-26'!$E$40+'[4]ծրագրեր 24-26'!$F$40</f>
        <v>142500</v>
      </c>
      <c r="V163" s="140">
        <f>W163+X163</f>
        <v>62500</v>
      </c>
      <c r="W163" s="140">
        <v>0</v>
      </c>
      <c r="X163" s="140">
        <f>'[4]ծրագրեր 24-26'!$G$37+'[4]ծրագրեր 24-26'!$H$37+'[4]ծրագրեր 24-26'!$G$40+'[4]ծրագրեր 24-26'!$H$40</f>
        <v>62500</v>
      </c>
    </row>
    <row r="164" spans="1:24" s="62" customFormat="1" ht="19.5" customHeight="1">
      <c r="A164" s="59"/>
      <c r="B164" s="60"/>
      <c r="C164" s="60"/>
      <c r="D164" s="86"/>
      <c r="E164" s="97" t="s">
        <v>223</v>
      </c>
      <c r="F164" s="38"/>
      <c r="G164" s="139">
        <f aca="true" t="shared" si="94" ref="G164:X164">G165+G166</f>
        <v>0</v>
      </c>
      <c r="H164" s="139">
        <f t="shared" si="94"/>
        <v>0</v>
      </c>
      <c r="I164" s="139">
        <f t="shared" si="94"/>
        <v>0</v>
      </c>
      <c r="J164" s="139">
        <f t="shared" si="94"/>
        <v>0</v>
      </c>
      <c r="K164" s="139">
        <f t="shared" si="94"/>
        <v>0</v>
      </c>
      <c r="L164" s="139">
        <f t="shared" si="94"/>
        <v>0</v>
      </c>
      <c r="M164" s="139">
        <f t="shared" si="94"/>
        <v>0</v>
      </c>
      <c r="N164" s="139">
        <f t="shared" si="94"/>
        <v>0</v>
      </c>
      <c r="O164" s="139">
        <f t="shared" si="94"/>
        <v>0</v>
      </c>
      <c r="P164" s="139">
        <f>P165+P166</f>
        <v>0</v>
      </c>
      <c r="Q164" s="139">
        <f t="shared" si="94"/>
        <v>0</v>
      </c>
      <c r="R164" s="139">
        <f t="shared" si="94"/>
        <v>0</v>
      </c>
      <c r="S164" s="139">
        <f>S165+S166</f>
        <v>0</v>
      </c>
      <c r="T164" s="139">
        <f>T165+T166</f>
        <v>0</v>
      </c>
      <c r="U164" s="139">
        <f>U165+U166</f>
        <v>0</v>
      </c>
      <c r="V164" s="139">
        <f>V165+V166</f>
        <v>0</v>
      </c>
      <c r="W164" s="139">
        <f t="shared" si="94"/>
        <v>0</v>
      </c>
      <c r="X164" s="139">
        <f t="shared" si="94"/>
        <v>0</v>
      </c>
    </row>
    <row r="165" spans="1:24" s="62" customFormat="1" ht="20.25" customHeight="1">
      <c r="A165" s="59"/>
      <c r="B165" s="60"/>
      <c r="C165" s="60"/>
      <c r="D165" s="86"/>
      <c r="E165" s="107" t="s">
        <v>91</v>
      </c>
      <c r="F165" s="40">
        <v>4637</v>
      </c>
      <c r="G165" s="142">
        <f t="shared" si="86"/>
        <v>0</v>
      </c>
      <c r="H165" s="142">
        <v>0</v>
      </c>
      <c r="I165" s="142">
        <v>0</v>
      </c>
      <c r="J165" s="142">
        <f>K165+L165</f>
        <v>0</v>
      </c>
      <c r="K165" s="142">
        <v>0</v>
      </c>
      <c r="L165" s="142">
        <v>0</v>
      </c>
      <c r="M165" s="140">
        <f>N165+O165</f>
        <v>0</v>
      </c>
      <c r="N165" s="140">
        <v>0</v>
      </c>
      <c r="O165" s="140">
        <v>0</v>
      </c>
      <c r="P165" s="140">
        <f>Q165+R165</f>
        <v>0</v>
      </c>
      <c r="Q165" s="141">
        <f>N165-K165</f>
        <v>0</v>
      </c>
      <c r="R165" s="141">
        <f>O165-L165</f>
        <v>0</v>
      </c>
      <c r="S165" s="140">
        <f>T165+U165</f>
        <v>0</v>
      </c>
      <c r="T165" s="140">
        <v>0</v>
      </c>
      <c r="U165" s="140">
        <v>0</v>
      </c>
      <c r="V165" s="140">
        <f>W165+X165</f>
        <v>0</v>
      </c>
      <c r="W165" s="140">
        <v>0</v>
      </c>
      <c r="X165" s="140">
        <v>0</v>
      </c>
    </row>
    <row r="166" spans="1:24" s="62" customFormat="1" ht="30" customHeight="1">
      <c r="A166" s="59"/>
      <c r="B166" s="60"/>
      <c r="C166" s="60"/>
      <c r="D166" s="86"/>
      <c r="E166" s="102" t="s">
        <v>358</v>
      </c>
      <c r="F166" s="40" t="s">
        <v>357</v>
      </c>
      <c r="G166" s="142">
        <f t="shared" si="86"/>
        <v>0</v>
      </c>
      <c r="H166" s="142">
        <v>0</v>
      </c>
      <c r="I166" s="142">
        <v>0</v>
      </c>
      <c r="J166" s="142">
        <f>K166+L166</f>
        <v>0</v>
      </c>
      <c r="K166" s="142">
        <v>0</v>
      </c>
      <c r="L166" s="142">
        <v>0</v>
      </c>
      <c r="M166" s="140">
        <v>0</v>
      </c>
      <c r="N166" s="140">
        <v>0</v>
      </c>
      <c r="O166" s="140">
        <v>0</v>
      </c>
      <c r="P166" s="140">
        <f>Q166+R166</f>
        <v>0</v>
      </c>
      <c r="Q166" s="141">
        <f>N166-K166</f>
        <v>0</v>
      </c>
      <c r="R166" s="141">
        <f>O166-L166</f>
        <v>0</v>
      </c>
      <c r="S166" s="140">
        <f>T166+U166</f>
        <v>0</v>
      </c>
      <c r="T166" s="140">
        <v>0</v>
      </c>
      <c r="U166" s="140">
        <v>0</v>
      </c>
      <c r="V166" s="140">
        <f>W166+X166</f>
        <v>0</v>
      </c>
      <c r="W166" s="140">
        <v>0</v>
      </c>
      <c r="X166" s="140">
        <v>0</v>
      </c>
    </row>
    <row r="167" spans="1:24" s="62" customFormat="1" ht="25.5" customHeight="1">
      <c r="A167" s="59"/>
      <c r="B167" s="60"/>
      <c r="C167" s="60"/>
      <c r="D167" s="86"/>
      <c r="E167" s="97" t="s">
        <v>224</v>
      </c>
      <c r="F167" s="38"/>
      <c r="G167" s="139">
        <f aca="true" t="shared" si="95" ref="G167:X167">G168+G169</f>
        <v>0</v>
      </c>
      <c r="H167" s="139">
        <f t="shared" si="95"/>
        <v>0</v>
      </c>
      <c r="I167" s="139">
        <f t="shared" si="95"/>
        <v>0</v>
      </c>
      <c r="J167" s="139">
        <f t="shared" si="95"/>
        <v>0</v>
      </c>
      <c r="K167" s="139">
        <f t="shared" si="95"/>
        <v>0</v>
      </c>
      <c r="L167" s="139">
        <f t="shared" si="95"/>
        <v>0</v>
      </c>
      <c r="M167" s="139">
        <f t="shared" si="95"/>
        <v>0</v>
      </c>
      <c r="N167" s="139">
        <f t="shared" si="95"/>
        <v>0</v>
      </c>
      <c r="O167" s="139">
        <f t="shared" si="95"/>
        <v>0</v>
      </c>
      <c r="P167" s="139">
        <f>P168+P169</f>
        <v>0</v>
      </c>
      <c r="Q167" s="139">
        <f t="shared" si="95"/>
        <v>0</v>
      </c>
      <c r="R167" s="139">
        <f t="shared" si="95"/>
        <v>0</v>
      </c>
      <c r="S167" s="139">
        <f>S168+S169</f>
        <v>0</v>
      </c>
      <c r="T167" s="139">
        <f>T168+T169</f>
        <v>0</v>
      </c>
      <c r="U167" s="139">
        <f>U168+U169</f>
        <v>0</v>
      </c>
      <c r="V167" s="139">
        <f>V168+V169</f>
        <v>0</v>
      </c>
      <c r="W167" s="139">
        <f t="shared" si="95"/>
        <v>0</v>
      </c>
      <c r="X167" s="139">
        <f t="shared" si="95"/>
        <v>0</v>
      </c>
    </row>
    <row r="168" spans="1:24" s="62" customFormat="1" ht="29.25" customHeight="1">
      <c r="A168" s="59"/>
      <c r="B168" s="60"/>
      <c r="C168" s="60"/>
      <c r="D168" s="86"/>
      <c r="E168" s="102" t="s">
        <v>13</v>
      </c>
      <c r="F168" s="40" t="s">
        <v>14</v>
      </c>
      <c r="G168" s="142">
        <f t="shared" si="86"/>
        <v>0</v>
      </c>
      <c r="H168" s="142">
        <v>0</v>
      </c>
      <c r="I168" s="142">
        <v>0</v>
      </c>
      <c r="J168" s="142">
        <f>K168+L168</f>
        <v>0</v>
      </c>
      <c r="K168" s="142">
        <v>0</v>
      </c>
      <c r="L168" s="142">
        <v>0</v>
      </c>
      <c r="M168" s="140">
        <f>N168+O168</f>
        <v>0</v>
      </c>
      <c r="N168" s="140">
        <v>0</v>
      </c>
      <c r="O168" s="140">
        <v>0</v>
      </c>
      <c r="P168" s="140">
        <f>Q168+R168</f>
        <v>0</v>
      </c>
      <c r="Q168" s="141">
        <f>N168-K168</f>
        <v>0</v>
      </c>
      <c r="R168" s="141">
        <f>O168-L168</f>
        <v>0</v>
      </c>
      <c r="S168" s="140">
        <f>T168+U168</f>
        <v>0</v>
      </c>
      <c r="T168" s="140">
        <v>0</v>
      </c>
      <c r="U168" s="140">
        <v>0</v>
      </c>
      <c r="V168" s="140">
        <f>W168+X168</f>
        <v>0</v>
      </c>
      <c r="W168" s="140">
        <v>0</v>
      </c>
      <c r="X168" s="140">
        <v>0</v>
      </c>
    </row>
    <row r="169" spans="1:24" s="62" customFormat="1" ht="18" customHeight="1">
      <c r="A169" s="59"/>
      <c r="B169" s="60"/>
      <c r="C169" s="60"/>
      <c r="D169" s="86"/>
      <c r="E169" s="102" t="s">
        <v>29</v>
      </c>
      <c r="F169" s="40" t="s">
        <v>30</v>
      </c>
      <c r="G169" s="142">
        <f t="shared" si="86"/>
        <v>0</v>
      </c>
      <c r="H169" s="142">
        <v>0</v>
      </c>
      <c r="I169" s="142">
        <v>0</v>
      </c>
      <c r="J169" s="142">
        <f>K169+L169</f>
        <v>0</v>
      </c>
      <c r="K169" s="142">
        <v>0</v>
      </c>
      <c r="L169" s="142">
        <v>0</v>
      </c>
      <c r="M169" s="140">
        <f>N169+O169</f>
        <v>0</v>
      </c>
      <c r="N169" s="140">
        <v>0</v>
      </c>
      <c r="O169" s="140">
        <v>0</v>
      </c>
      <c r="P169" s="140">
        <f>Q169+R169</f>
        <v>0</v>
      </c>
      <c r="Q169" s="141">
        <f>N169-K169</f>
        <v>0</v>
      </c>
      <c r="R169" s="141">
        <f>O169-L169</f>
        <v>0</v>
      </c>
      <c r="S169" s="140">
        <f>T169+U169</f>
        <v>0</v>
      </c>
      <c r="T169" s="140">
        <v>0</v>
      </c>
      <c r="U169" s="140">
        <v>0</v>
      </c>
      <c r="V169" s="140">
        <f>W169+X169</f>
        <v>0</v>
      </c>
      <c r="W169" s="140">
        <v>0</v>
      </c>
      <c r="X169" s="140">
        <v>0</v>
      </c>
    </row>
    <row r="170" spans="1:24" s="62" customFormat="1" ht="18" customHeight="1">
      <c r="A170" s="59"/>
      <c r="B170" s="60"/>
      <c r="C170" s="60"/>
      <c r="D170" s="86"/>
      <c r="E170" s="97" t="s">
        <v>225</v>
      </c>
      <c r="F170" s="38"/>
      <c r="G170" s="139">
        <f aca="true" t="shared" si="96" ref="G170:X170">G171</f>
        <v>0</v>
      </c>
      <c r="H170" s="139">
        <f t="shared" si="96"/>
        <v>0</v>
      </c>
      <c r="I170" s="139">
        <f t="shared" si="96"/>
        <v>0</v>
      </c>
      <c r="J170" s="139">
        <f t="shared" si="96"/>
        <v>0</v>
      </c>
      <c r="K170" s="139">
        <f t="shared" si="96"/>
        <v>0</v>
      </c>
      <c r="L170" s="139">
        <f t="shared" si="96"/>
        <v>0</v>
      </c>
      <c r="M170" s="139">
        <f t="shared" si="96"/>
        <v>94947</v>
      </c>
      <c r="N170" s="139">
        <f t="shared" si="96"/>
        <v>0</v>
      </c>
      <c r="O170" s="139">
        <f t="shared" si="96"/>
        <v>94947</v>
      </c>
      <c r="P170" s="139">
        <f t="shared" si="96"/>
        <v>94947</v>
      </c>
      <c r="Q170" s="139">
        <f t="shared" si="96"/>
        <v>0</v>
      </c>
      <c r="R170" s="139">
        <f t="shared" si="96"/>
        <v>94947</v>
      </c>
      <c r="S170" s="139">
        <f t="shared" si="96"/>
        <v>0</v>
      </c>
      <c r="T170" s="139">
        <f t="shared" si="96"/>
        <v>0</v>
      </c>
      <c r="U170" s="139">
        <f t="shared" si="96"/>
        <v>0</v>
      </c>
      <c r="V170" s="139">
        <f t="shared" si="96"/>
        <v>0</v>
      </c>
      <c r="W170" s="139">
        <f t="shared" si="96"/>
        <v>0</v>
      </c>
      <c r="X170" s="139">
        <f t="shared" si="96"/>
        <v>0</v>
      </c>
    </row>
    <row r="171" spans="1:24" s="62" customFormat="1" ht="18" customHeight="1">
      <c r="A171" s="59"/>
      <c r="B171" s="60"/>
      <c r="C171" s="60"/>
      <c r="D171" s="86"/>
      <c r="E171" s="102" t="s">
        <v>34</v>
      </c>
      <c r="F171" s="40" t="s">
        <v>33</v>
      </c>
      <c r="G171" s="142">
        <f t="shared" si="86"/>
        <v>0</v>
      </c>
      <c r="H171" s="142">
        <v>0</v>
      </c>
      <c r="I171" s="142">
        <v>0</v>
      </c>
      <c r="J171" s="142">
        <f>K171+L171</f>
        <v>0</v>
      </c>
      <c r="K171" s="142">
        <v>0</v>
      </c>
      <c r="L171" s="142">
        <v>0</v>
      </c>
      <c r="M171" s="140">
        <f>N171+O171</f>
        <v>94947</v>
      </c>
      <c r="N171" s="140">
        <v>0</v>
      </c>
      <c r="O171" s="140">
        <v>94947</v>
      </c>
      <c r="P171" s="140">
        <f>Q171+R171</f>
        <v>94947</v>
      </c>
      <c r="Q171" s="141">
        <f>N171-K171</f>
        <v>0</v>
      </c>
      <c r="R171" s="141">
        <f>O171-L171</f>
        <v>94947</v>
      </c>
      <c r="S171" s="140">
        <f>T171+U171</f>
        <v>0</v>
      </c>
      <c r="T171" s="140">
        <v>0</v>
      </c>
      <c r="U171" s="140">
        <v>0</v>
      </c>
      <c r="V171" s="140">
        <f>W171+X171</f>
        <v>0</v>
      </c>
      <c r="W171" s="140">
        <v>0</v>
      </c>
      <c r="X171" s="140">
        <v>0</v>
      </c>
    </row>
    <row r="172" spans="1:24" s="62" customFormat="1" ht="25.5" customHeight="1">
      <c r="A172" s="59"/>
      <c r="B172" s="60"/>
      <c r="C172" s="60"/>
      <c r="D172" s="86"/>
      <c r="E172" s="97" t="s">
        <v>145</v>
      </c>
      <c r="F172" s="38"/>
      <c r="G172" s="139">
        <f aca="true" t="shared" si="97" ref="G172:X172">SUM(G173:G177)</f>
        <v>0</v>
      </c>
      <c r="H172" s="139">
        <f t="shared" si="97"/>
        <v>0</v>
      </c>
      <c r="I172" s="139">
        <f t="shared" si="97"/>
        <v>0</v>
      </c>
      <c r="J172" s="139">
        <f t="shared" si="97"/>
        <v>0</v>
      </c>
      <c r="K172" s="139">
        <f t="shared" si="97"/>
        <v>0</v>
      </c>
      <c r="L172" s="139">
        <f t="shared" si="97"/>
        <v>0</v>
      </c>
      <c r="M172" s="139">
        <f t="shared" si="97"/>
        <v>0</v>
      </c>
      <c r="N172" s="139">
        <f t="shared" si="97"/>
        <v>0</v>
      </c>
      <c r="O172" s="139">
        <f t="shared" si="97"/>
        <v>0</v>
      </c>
      <c r="P172" s="139">
        <f>SUM(P173:P177)</f>
        <v>0</v>
      </c>
      <c r="Q172" s="139">
        <f t="shared" si="97"/>
        <v>0</v>
      </c>
      <c r="R172" s="139">
        <f t="shared" si="97"/>
        <v>0</v>
      </c>
      <c r="S172" s="139">
        <f>SUM(S173:S177)</f>
        <v>0</v>
      </c>
      <c r="T172" s="139">
        <f>SUM(T173:T177)</f>
        <v>0</v>
      </c>
      <c r="U172" s="139">
        <f>SUM(U173:U177)</f>
        <v>0</v>
      </c>
      <c r="V172" s="139">
        <f>SUM(V173:V177)</f>
        <v>0</v>
      </c>
      <c r="W172" s="139">
        <f t="shared" si="97"/>
        <v>0</v>
      </c>
      <c r="X172" s="139">
        <f t="shared" si="97"/>
        <v>0</v>
      </c>
    </row>
    <row r="173" spans="1:24" s="62" customFormat="1" ht="18" customHeight="1">
      <c r="A173" s="59"/>
      <c r="B173" s="60"/>
      <c r="C173" s="60"/>
      <c r="D173" s="86"/>
      <c r="E173" s="102" t="s">
        <v>328</v>
      </c>
      <c r="F173" s="40" t="s">
        <v>327</v>
      </c>
      <c r="G173" s="142">
        <f t="shared" si="86"/>
        <v>0</v>
      </c>
      <c r="H173" s="142">
        <v>0</v>
      </c>
      <c r="I173" s="142">
        <v>0</v>
      </c>
      <c r="J173" s="142">
        <f>K173+L173</f>
        <v>0</v>
      </c>
      <c r="K173" s="142">
        <v>0</v>
      </c>
      <c r="L173" s="142">
        <v>0</v>
      </c>
      <c r="M173" s="140">
        <f>N173+O173</f>
        <v>0</v>
      </c>
      <c r="N173" s="140">
        <v>0</v>
      </c>
      <c r="O173" s="140">
        <v>0</v>
      </c>
      <c r="P173" s="140">
        <f>Q173+R173</f>
        <v>0</v>
      </c>
      <c r="Q173" s="141">
        <f aca="true" t="shared" si="98" ref="Q173:R177">N173-K173</f>
        <v>0</v>
      </c>
      <c r="R173" s="141">
        <f t="shared" si="98"/>
        <v>0</v>
      </c>
      <c r="S173" s="140">
        <f>T173+U173</f>
        <v>0</v>
      </c>
      <c r="T173" s="140">
        <v>0</v>
      </c>
      <c r="U173" s="140">
        <v>0</v>
      </c>
      <c r="V173" s="140">
        <f>W173+X173</f>
        <v>0</v>
      </c>
      <c r="W173" s="140">
        <v>0</v>
      </c>
      <c r="X173" s="140">
        <v>0</v>
      </c>
    </row>
    <row r="174" spans="1:24" s="62" customFormat="1" ht="18" customHeight="1">
      <c r="A174" s="59"/>
      <c r="B174" s="60"/>
      <c r="C174" s="60"/>
      <c r="D174" s="86"/>
      <c r="E174" s="102" t="s">
        <v>353</v>
      </c>
      <c r="F174" s="40" t="s">
        <v>354</v>
      </c>
      <c r="G174" s="142">
        <f t="shared" si="86"/>
        <v>0</v>
      </c>
      <c r="H174" s="142">
        <v>0</v>
      </c>
      <c r="I174" s="142">
        <v>0</v>
      </c>
      <c r="J174" s="142">
        <f>K174+L174</f>
        <v>0</v>
      </c>
      <c r="K174" s="142">
        <v>0</v>
      </c>
      <c r="L174" s="142">
        <v>0</v>
      </c>
      <c r="M174" s="140">
        <f>N174+O174</f>
        <v>0</v>
      </c>
      <c r="N174" s="140">
        <v>0</v>
      </c>
      <c r="O174" s="140">
        <v>0</v>
      </c>
      <c r="P174" s="140">
        <f>Q174+R174</f>
        <v>0</v>
      </c>
      <c r="Q174" s="141">
        <f t="shared" si="98"/>
        <v>0</v>
      </c>
      <c r="R174" s="141">
        <f t="shared" si="98"/>
        <v>0</v>
      </c>
      <c r="S174" s="140">
        <f>T174+U174</f>
        <v>0</v>
      </c>
      <c r="T174" s="140">
        <v>0</v>
      </c>
      <c r="U174" s="140">
        <v>0</v>
      </c>
      <c r="V174" s="140">
        <f>W174+X174</f>
        <v>0</v>
      </c>
      <c r="W174" s="140">
        <v>0</v>
      </c>
      <c r="X174" s="140">
        <v>0</v>
      </c>
    </row>
    <row r="175" spans="1:24" s="62" customFormat="1" ht="29.25" customHeight="1">
      <c r="A175" s="59"/>
      <c r="B175" s="60"/>
      <c r="C175" s="60"/>
      <c r="D175" s="86"/>
      <c r="E175" s="102" t="s">
        <v>358</v>
      </c>
      <c r="F175" s="40" t="s">
        <v>357</v>
      </c>
      <c r="G175" s="142">
        <f t="shared" si="86"/>
        <v>0</v>
      </c>
      <c r="H175" s="142">
        <v>0</v>
      </c>
      <c r="I175" s="142">
        <v>0</v>
      </c>
      <c r="J175" s="142">
        <f>K175+L175</f>
        <v>0</v>
      </c>
      <c r="K175" s="142">
        <v>0</v>
      </c>
      <c r="L175" s="142">
        <v>0</v>
      </c>
      <c r="M175" s="140">
        <f>N175+O175</f>
        <v>0</v>
      </c>
      <c r="N175" s="140">
        <v>0</v>
      </c>
      <c r="O175" s="140">
        <v>0</v>
      </c>
      <c r="P175" s="140">
        <f>Q175+R175</f>
        <v>0</v>
      </c>
      <c r="Q175" s="141">
        <f t="shared" si="98"/>
        <v>0</v>
      </c>
      <c r="R175" s="141">
        <f t="shared" si="98"/>
        <v>0</v>
      </c>
      <c r="S175" s="140">
        <f>T175+U175</f>
        <v>0</v>
      </c>
      <c r="T175" s="140">
        <v>0</v>
      </c>
      <c r="U175" s="140">
        <v>0</v>
      </c>
      <c r="V175" s="140">
        <f>W175+X175</f>
        <v>0</v>
      </c>
      <c r="W175" s="140">
        <v>0</v>
      </c>
      <c r="X175" s="140">
        <v>0</v>
      </c>
    </row>
    <row r="176" spans="1:24" s="62" customFormat="1" ht="16.5" customHeight="1">
      <c r="A176" s="59"/>
      <c r="B176" s="60"/>
      <c r="C176" s="60"/>
      <c r="D176" s="86"/>
      <c r="E176" s="102" t="s">
        <v>29</v>
      </c>
      <c r="F176" s="40" t="s">
        <v>30</v>
      </c>
      <c r="G176" s="142">
        <f t="shared" si="86"/>
        <v>0</v>
      </c>
      <c r="H176" s="142">
        <v>0</v>
      </c>
      <c r="I176" s="142">
        <v>0</v>
      </c>
      <c r="J176" s="142">
        <f>K176+L176</f>
        <v>0</v>
      </c>
      <c r="K176" s="142">
        <v>0</v>
      </c>
      <c r="L176" s="142">
        <v>0</v>
      </c>
      <c r="M176" s="140">
        <f>N176+O176</f>
        <v>0</v>
      </c>
      <c r="N176" s="140">
        <v>0</v>
      </c>
      <c r="O176" s="140">
        <v>0</v>
      </c>
      <c r="P176" s="140">
        <f>Q176+R176</f>
        <v>0</v>
      </c>
      <c r="Q176" s="141">
        <f t="shared" si="98"/>
        <v>0</v>
      </c>
      <c r="R176" s="141">
        <f t="shared" si="98"/>
        <v>0</v>
      </c>
      <c r="S176" s="140">
        <f>T176+U176</f>
        <v>0</v>
      </c>
      <c r="T176" s="140">
        <v>0</v>
      </c>
      <c r="U176" s="140">
        <v>0</v>
      </c>
      <c r="V176" s="140">
        <f>W176+X176</f>
        <v>0</v>
      </c>
      <c r="W176" s="140">
        <v>0</v>
      </c>
      <c r="X176" s="140">
        <v>0</v>
      </c>
    </row>
    <row r="177" spans="1:24" s="62" customFormat="1" ht="16.5" customHeight="1">
      <c r="A177" s="59"/>
      <c r="B177" s="60"/>
      <c r="C177" s="60"/>
      <c r="D177" s="86"/>
      <c r="E177" s="102" t="s">
        <v>41</v>
      </c>
      <c r="F177" s="40" t="s">
        <v>42</v>
      </c>
      <c r="G177" s="142">
        <f t="shared" si="86"/>
        <v>0</v>
      </c>
      <c r="H177" s="142">
        <v>0</v>
      </c>
      <c r="I177" s="142">
        <v>0</v>
      </c>
      <c r="J177" s="142">
        <f>K177+L177</f>
        <v>0</v>
      </c>
      <c r="K177" s="142">
        <v>0</v>
      </c>
      <c r="L177" s="142">
        <v>0</v>
      </c>
      <c r="M177" s="140">
        <f>N177+O177</f>
        <v>0</v>
      </c>
      <c r="N177" s="140">
        <v>0</v>
      </c>
      <c r="O177" s="140">
        <v>0</v>
      </c>
      <c r="P177" s="140">
        <f>Q177+R177</f>
        <v>0</v>
      </c>
      <c r="Q177" s="141">
        <f t="shared" si="98"/>
        <v>0</v>
      </c>
      <c r="R177" s="141">
        <f t="shared" si="98"/>
        <v>0</v>
      </c>
      <c r="S177" s="140">
        <f>T177+U177</f>
        <v>0</v>
      </c>
      <c r="T177" s="140">
        <v>0</v>
      </c>
      <c r="U177" s="140">
        <v>0</v>
      </c>
      <c r="V177" s="140">
        <f>W177+X177</f>
        <v>0</v>
      </c>
      <c r="W177" s="140">
        <v>0</v>
      </c>
      <c r="X177" s="140">
        <v>0</v>
      </c>
    </row>
    <row r="178" spans="1:24" s="62" customFormat="1" ht="51">
      <c r="A178" s="59"/>
      <c r="B178" s="60"/>
      <c r="C178" s="60"/>
      <c r="D178" s="86"/>
      <c r="E178" s="97" t="s">
        <v>146</v>
      </c>
      <c r="F178" s="38"/>
      <c r="G178" s="139">
        <f aca="true" t="shared" si="99" ref="G178:X178">G179</f>
        <v>0</v>
      </c>
      <c r="H178" s="139">
        <f t="shared" si="99"/>
        <v>0</v>
      </c>
      <c r="I178" s="139">
        <f t="shared" si="99"/>
        <v>0</v>
      </c>
      <c r="J178" s="139">
        <f t="shared" si="99"/>
        <v>0</v>
      </c>
      <c r="K178" s="139">
        <f t="shared" si="99"/>
        <v>0</v>
      </c>
      <c r="L178" s="139">
        <f t="shared" si="99"/>
        <v>0</v>
      </c>
      <c r="M178" s="139">
        <f t="shared" si="99"/>
        <v>0</v>
      </c>
      <c r="N178" s="139">
        <f t="shared" si="99"/>
        <v>0</v>
      </c>
      <c r="O178" s="139">
        <f t="shared" si="99"/>
        <v>0</v>
      </c>
      <c r="P178" s="139">
        <f t="shared" si="99"/>
        <v>0</v>
      </c>
      <c r="Q178" s="139">
        <f t="shared" si="99"/>
        <v>0</v>
      </c>
      <c r="R178" s="139">
        <f t="shared" si="99"/>
        <v>0</v>
      </c>
      <c r="S178" s="139">
        <f t="shared" si="99"/>
        <v>0</v>
      </c>
      <c r="T178" s="139">
        <f t="shared" si="99"/>
        <v>0</v>
      </c>
      <c r="U178" s="139">
        <f t="shared" si="99"/>
        <v>0</v>
      </c>
      <c r="V178" s="139">
        <f t="shared" si="99"/>
        <v>0</v>
      </c>
      <c r="W178" s="139">
        <f t="shared" si="99"/>
        <v>0</v>
      </c>
      <c r="X178" s="139">
        <f t="shared" si="99"/>
        <v>0</v>
      </c>
    </row>
    <row r="179" spans="1:24" s="56" customFormat="1" ht="12.75" customHeight="1">
      <c r="A179" s="67"/>
      <c r="B179" s="51"/>
      <c r="C179" s="51"/>
      <c r="D179" s="37"/>
      <c r="E179" s="96" t="s">
        <v>29</v>
      </c>
      <c r="F179" s="78" t="s">
        <v>30</v>
      </c>
      <c r="G179" s="142">
        <f>H179+I179</f>
        <v>0</v>
      </c>
      <c r="H179" s="142">
        <v>0</v>
      </c>
      <c r="I179" s="142">
        <v>0</v>
      </c>
      <c r="J179" s="142">
        <f>K179+L179</f>
        <v>0</v>
      </c>
      <c r="K179" s="142">
        <v>0</v>
      </c>
      <c r="L179" s="142">
        <v>0</v>
      </c>
      <c r="M179" s="140">
        <f>N179+O179</f>
        <v>0</v>
      </c>
      <c r="N179" s="140">
        <v>0</v>
      </c>
      <c r="O179" s="140">
        <v>0</v>
      </c>
      <c r="P179" s="140">
        <f>Q179+R179</f>
        <v>0</v>
      </c>
      <c r="Q179" s="141">
        <f>N179-K179</f>
        <v>0</v>
      </c>
      <c r="R179" s="141">
        <f>O179-L179</f>
        <v>0</v>
      </c>
      <c r="S179" s="140">
        <f>T179+U179</f>
        <v>0</v>
      </c>
      <c r="T179" s="140">
        <v>0</v>
      </c>
      <c r="U179" s="140">
        <v>0</v>
      </c>
      <c r="V179" s="140">
        <f>W179+X179</f>
        <v>0</v>
      </c>
      <c r="W179" s="140">
        <v>0</v>
      </c>
      <c r="X179" s="140">
        <v>0</v>
      </c>
    </row>
    <row r="180" spans="1:29" s="223" customFormat="1" ht="12.75" customHeight="1">
      <c r="A180" s="81" t="s">
        <v>509</v>
      </c>
      <c r="B180" s="82" t="s">
        <v>273</v>
      </c>
      <c r="C180" s="82" t="s">
        <v>260</v>
      </c>
      <c r="D180" s="82" t="s">
        <v>260</v>
      </c>
      <c r="E180" s="108" t="s">
        <v>510</v>
      </c>
      <c r="F180" s="109"/>
      <c r="G180" s="145">
        <f>G182+G185+G187</f>
        <v>59383.50000000001</v>
      </c>
      <c r="H180" s="145">
        <f aca="true" t="shared" si="100" ref="H180:X180">H182+H185+H187</f>
        <v>41769.90000000001</v>
      </c>
      <c r="I180" s="145">
        <f t="shared" si="100"/>
        <v>17613.6</v>
      </c>
      <c r="J180" s="145">
        <f t="shared" si="100"/>
        <v>88465.7</v>
      </c>
      <c r="K180" s="145">
        <f t="shared" si="100"/>
        <v>52823.5</v>
      </c>
      <c r="L180" s="145">
        <f t="shared" si="100"/>
        <v>35642.2</v>
      </c>
      <c r="M180" s="145">
        <f t="shared" si="100"/>
        <v>43878.29047786</v>
      </c>
      <c r="N180" s="145">
        <f t="shared" si="100"/>
        <v>43878.29047786</v>
      </c>
      <c r="O180" s="145">
        <f t="shared" si="100"/>
        <v>0</v>
      </c>
      <c r="P180" s="145">
        <f>P182+P185+P187</f>
        <v>-44587.409522140006</v>
      </c>
      <c r="Q180" s="145">
        <f t="shared" si="100"/>
        <v>-8945.209522140005</v>
      </c>
      <c r="R180" s="145">
        <f t="shared" si="100"/>
        <v>-35642.2</v>
      </c>
      <c r="S180" s="145">
        <f>S182+S185+S187</f>
        <v>87906.199455646</v>
      </c>
      <c r="T180" s="145">
        <f>T182+T185+T187</f>
        <v>45406.199455646</v>
      </c>
      <c r="U180" s="145">
        <f>U182+U185+U187</f>
        <v>42500</v>
      </c>
      <c r="V180" s="145">
        <f>V182+V185+V187</f>
        <v>127697.9578184106</v>
      </c>
      <c r="W180" s="145">
        <f t="shared" si="100"/>
        <v>45228.95781841061</v>
      </c>
      <c r="X180" s="145">
        <f t="shared" si="100"/>
        <v>82469</v>
      </c>
      <c r="Y180" s="91"/>
      <c r="Z180" s="91"/>
      <c r="AA180" s="91"/>
      <c r="AB180" s="91"/>
      <c r="AC180" s="91"/>
    </row>
    <row r="181" spans="1:29" s="220" customFormat="1" ht="12.75" customHeight="1">
      <c r="A181" s="67"/>
      <c r="B181" s="51"/>
      <c r="C181" s="51"/>
      <c r="D181" s="37"/>
      <c r="E181" s="96" t="s">
        <v>167</v>
      </c>
      <c r="F181" s="37"/>
      <c r="G181" s="134"/>
      <c r="H181" s="134"/>
      <c r="I181" s="134"/>
      <c r="J181" s="134"/>
      <c r="K181" s="134"/>
      <c r="L181" s="134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56"/>
      <c r="Z181" s="56"/>
      <c r="AA181" s="56"/>
      <c r="AB181" s="56"/>
      <c r="AC181" s="56"/>
    </row>
    <row r="182" spans="1:29" s="221" customFormat="1" ht="14.25" customHeight="1">
      <c r="A182" s="59"/>
      <c r="B182" s="60"/>
      <c r="C182" s="60"/>
      <c r="D182" s="86"/>
      <c r="E182" s="97" t="s">
        <v>455</v>
      </c>
      <c r="F182" s="38"/>
      <c r="G182" s="139">
        <f>G183+G184</f>
        <v>0</v>
      </c>
      <c r="H182" s="139">
        <f>H183+H184</f>
        <v>0</v>
      </c>
      <c r="I182" s="139">
        <f>I183+I184</f>
        <v>0</v>
      </c>
      <c r="J182" s="139">
        <f aca="true" t="shared" si="101" ref="J182:X182">J183+J184</f>
        <v>0</v>
      </c>
      <c r="K182" s="139">
        <f t="shared" si="101"/>
        <v>0</v>
      </c>
      <c r="L182" s="139">
        <f t="shared" si="101"/>
        <v>0</v>
      </c>
      <c r="M182" s="139">
        <f t="shared" si="101"/>
        <v>0</v>
      </c>
      <c r="N182" s="139">
        <f t="shared" si="101"/>
        <v>0</v>
      </c>
      <c r="O182" s="139">
        <f t="shared" si="101"/>
        <v>0</v>
      </c>
      <c r="P182" s="139">
        <f>P183+P184</f>
        <v>0</v>
      </c>
      <c r="Q182" s="139">
        <f t="shared" si="101"/>
        <v>0</v>
      </c>
      <c r="R182" s="139">
        <f t="shared" si="101"/>
        <v>0</v>
      </c>
      <c r="S182" s="139">
        <f>S183+S184</f>
        <v>0</v>
      </c>
      <c r="T182" s="139">
        <f>T183+T184</f>
        <v>0</v>
      </c>
      <c r="U182" s="139">
        <f>U183+U184</f>
        <v>0</v>
      </c>
      <c r="V182" s="139">
        <f>V183+V184</f>
        <v>0</v>
      </c>
      <c r="W182" s="139">
        <f t="shared" si="101"/>
        <v>0</v>
      </c>
      <c r="X182" s="139">
        <f t="shared" si="101"/>
        <v>0</v>
      </c>
      <c r="Y182" s="62"/>
      <c r="Z182" s="62"/>
      <c r="AA182" s="62"/>
      <c r="AB182" s="62"/>
      <c r="AC182" s="62"/>
    </row>
    <row r="183" spans="1:29" s="221" customFormat="1" ht="14.25" customHeight="1">
      <c r="A183" s="59"/>
      <c r="B183" s="60"/>
      <c r="C183" s="60"/>
      <c r="D183" s="86"/>
      <c r="E183" s="102" t="s">
        <v>356</v>
      </c>
      <c r="F183" s="40" t="s">
        <v>355</v>
      </c>
      <c r="G183" s="142">
        <f>H183+I183</f>
        <v>0</v>
      </c>
      <c r="H183" s="142">
        <v>0</v>
      </c>
      <c r="I183" s="142">
        <v>0</v>
      </c>
      <c r="J183" s="142">
        <f>K183+L183</f>
        <v>0</v>
      </c>
      <c r="K183" s="142">
        <v>0</v>
      </c>
      <c r="L183" s="142">
        <v>0</v>
      </c>
      <c r="M183" s="140">
        <f>N183+O183</f>
        <v>0</v>
      </c>
      <c r="N183" s="140">
        <v>0</v>
      </c>
      <c r="O183" s="140">
        <v>0</v>
      </c>
      <c r="P183" s="140">
        <f>Q183+R183</f>
        <v>0</v>
      </c>
      <c r="Q183" s="141">
        <f>N183-K183</f>
        <v>0</v>
      </c>
      <c r="R183" s="141">
        <f>O183-L183</f>
        <v>0</v>
      </c>
      <c r="S183" s="140">
        <f>T183+U183</f>
        <v>0</v>
      </c>
      <c r="T183" s="140">
        <v>0</v>
      </c>
      <c r="U183" s="140">
        <v>0</v>
      </c>
      <c r="V183" s="140">
        <f>W183+X183</f>
        <v>0</v>
      </c>
      <c r="W183" s="140">
        <v>0</v>
      </c>
      <c r="X183" s="140">
        <v>0</v>
      </c>
      <c r="Y183" s="62"/>
      <c r="Z183" s="62"/>
      <c r="AA183" s="62"/>
      <c r="AB183" s="62"/>
      <c r="AC183" s="62"/>
    </row>
    <row r="184" spans="1:29" s="221" customFormat="1" ht="14.25" customHeight="1">
      <c r="A184" s="59"/>
      <c r="B184" s="60"/>
      <c r="C184" s="60"/>
      <c r="D184" s="86"/>
      <c r="E184" s="102" t="s">
        <v>41</v>
      </c>
      <c r="F184" s="40" t="s">
        <v>42</v>
      </c>
      <c r="G184" s="142">
        <f>H184+I184</f>
        <v>0</v>
      </c>
      <c r="H184" s="142">
        <v>0</v>
      </c>
      <c r="I184" s="142">
        <v>0</v>
      </c>
      <c r="J184" s="142">
        <f>K184+L184</f>
        <v>0</v>
      </c>
      <c r="K184" s="142">
        <v>0</v>
      </c>
      <c r="L184" s="142">
        <v>0</v>
      </c>
      <c r="M184" s="140">
        <f>N184+O184</f>
        <v>0</v>
      </c>
      <c r="N184" s="140">
        <v>0</v>
      </c>
      <c r="O184" s="140">
        <v>0</v>
      </c>
      <c r="P184" s="140">
        <f>Q184+R184</f>
        <v>0</v>
      </c>
      <c r="Q184" s="141">
        <f>N184-K184</f>
        <v>0</v>
      </c>
      <c r="R184" s="141">
        <f>O184-L184</f>
        <v>0</v>
      </c>
      <c r="S184" s="140">
        <f>T184+U184</f>
        <v>0</v>
      </c>
      <c r="T184" s="140">
        <v>0</v>
      </c>
      <c r="U184" s="140">
        <v>0</v>
      </c>
      <c r="V184" s="140">
        <f>W184+X184</f>
        <v>0</v>
      </c>
      <c r="W184" s="140">
        <v>0</v>
      </c>
      <c r="X184" s="140">
        <v>0</v>
      </c>
      <c r="Y184" s="62"/>
      <c r="Z184" s="62"/>
      <c r="AA184" s="62"/>
      <c r="AB184" s="62"/>
      <c r="AC184" s="62"/>
    </row>
    <row r="185" spans="1:29" s="221" customFormat="1" ht="36" customHeight="1">
      <c r="A185" s="59"/>
      <c r="B185" s="60"/>
      <c r="C185" s="60"/>
      <c r="D185" s="86"/>
      <c r="E185" s="97" t="s">
        <v>456</v>
      </c>
      <c r="F185" s="38"/>
      <c r="G185" s="139">
        <f aca="true" t="shared" si="102" ref="G185:X185">G186</f>
        <v>0</v>
      </c>
      <c r="H185" s="139">
        <f t="shared" si="102"/>
        <v>0</v>
      </c>
      <c r="I185" s="139">
        <f t="shared" si="102"/>
        <v>0</v>
      </c>
      <c r="J185" s="139">
        <f t="shared" si="102"/>
        <v>0</v>
      </c>
      <c r="K185" s="139">
        <f t="shared" si="102"/>
        <v>0</v>
      </c>
      <c r="L185" s="139">
        <f t="shared" si="102"/>
        <v>0</v>
      </c>
      <c r="M185" s="139">
        <f t="shared" si="102"/>
        <v>0</v>
      </c>
      <c r="N185" s="139">
        <f t="shared" si="102"/>
        <v>0</v>
      </c>
      <c r="O185" s="139">
        <f t="shared" si="102"/>
        <v>0</v>
      </c>
      <c r="P185" s="139">
        <f t="shared" si="102"/>
        <v>0</v>
      </c>
      <c r="Q185" s="139">
        <f t="shared" si="102"/>
        <v>0</v>
      </c>
      <c r="R185" s="139">
        <f t="shared" si="102"/>
        <v>0</v>
      </c>
      <c r="S185" s="139">
        <f t="shared" si="102"/>
        <v>0</v>
      </c>
      <c r="T185" s="139">
        <f t="shared" si="102"/>
        <v>0</v>
      </c>
      <c r="U185" s="139">
        <f t="shared" si="102"/>
        <v>0</v>
      </c>
      <c r="V185" s="139">
        <f t="shared" si="102"/>
        <v>0</v>
      </c>
      <c r="W185" s="139">
        <f t="shared" si="102"/>
        <v>0</v>
      </c>
      <c r="X185" s="139">
        <f t="shared" si="102"/>
        <v>0</v>
      </c>
      <c r="Y185" s="62"/>
      <c r="Z185" s="62"/>
      <c r="AA185" s="62"/>
      <c r="AB185" s="62"/>
      <c r="AC185" s="62"/>
    </row>
    <row r="186" spans="1:29" s="221" customFormat="1" ht="23.25" customHeight="1">
      <c r="A186" s="59"/>
      <c r="B186" s="60"/>
      <c r="C186" s="60"/>
      <c r="D186" s="86"/>
      <c r="E186" s="102" t="s">
        <v>13</v>
      </c>
      <c r="F186" s="40" t="s">
        <v>14</v>
      </c>
      <c r="G186" s="142">
        <f>H186+I186</f>
        <v>0</v>
      </c>
      <c r="H186" s="142">
        <v>0</v>
      </c>
      <c r="I186" s="142">
        <v>0</v>
      </c>
      <c r="J186" s="142">
        <f>K186+L186</f>
        <v>0</v>
      </c>
      <c r="K186" s="142">
        <v>0</v>
      </c>
      <c r="L186" s="142">
        <v>0</v>
      </c>
      <c r="M186" s="140">
        <f>N186+O186</f>
        <v>0</v>
      </c>
      <c r="N186" s="140">
        <v>0</v>
      </c>
      <c r="O186" s="140">
        <v>0</v>
      </c>
      <c r="P186" s="140">
        <f>Q186+R186</f>
        <v>0</v>
      </c>
      <c r="Q186" s="141">
        <f>N186-K186</f>
        <v>0</v>
      </c>
      <c r="R186" s="141">
        <f>O186-L186</f>
        <v>0</v>
      </c>
      <c r="S186" s="140">
        <f>T186+U186</f>
        <v>0</v>
      </c>
      <c r="T186" s="140">
        <v>0</v>
      </c>
      <c r="U186" s="140">
        <v>0</v>
      </c>
      <c r="V186" s="140">
        <f>W186+X186</f>
        <v>0</v>
      </c>
      <c r="W186" s="140">
        <v>0</v>
      </c>
      <c r="X186" s="140">
        <v>0</v>
      </c>
      <c r="Y186" s="62"/>
      <c r="Z186" s="62"/>
      <c r="AA186" s="62"/>
      <c r="AB186" s="62"/>
      <c r="AC186" s="62"/>
    </row>
    <row r="187" spans="1:29" s="221" customFormat="1" ht="26.25" customHeight="1">
      <c r="A187" s="59"/>
      <c r="B187" s="60"/>
      <c r="C187" s="60"/>
      <c r="D187" s="86"/>
      <c r="E187" s="97" t="s">
        <v>457</v>
      </c>
      <c r="F187" s="38"/>
      <c r="G187" s="139">
        <f>SUM(G188:G211)</f>
        <v>59383.50000000001</v>
      </c>
      <c r="H187" s="139">
        <f>SUM(H188:H211)</f>
        <v>41769.90000000001</v>
      </c>
      <c r="I187" s="139">
        <f>SUM(I188:I211)</f>
        <v>17613.6</v>
      </c>
      <c r="J187" s="139">
        <f>SUM(J188:J210)</f>
        <v>88465.7</v>
      </c>
      <c r="K187" s="139">
        <f>SUM(K188:K210)</f>
        <v>52823.5</v>
      </c>
      <c r="L187" s="139">
        <f>SUM(L188:L211)</f>
        <v>35642.2</v>
      </c>
      <c r="M187" s="139">
        <f>SUM(M188:M210)</f>
        <v>43878.29047786</v>
      </c>
      <c r="N187" s="139">
        <f>SUM(N188:N210)</f>
        <v>43878.29047786</v>
      </c>
      <c r="O187" s="139">
        <f>SUM(O188:O210)</f>
        <v>0</v>
      </c>
      <c r="P187" s="139">
        <f>Q187+R187</f>
        <v>-44587.409522140006</v>
      </c>
      <c r="Q187" s="139">
        <f>SUM(Q188:Q211)</f>
        <v>-8945.209522140005</v>
      </c>
      <c r="R187" s="139">
        <f>SUM(R188:R211)</f>
        <v>-35642.2</v>
      </c>
      <c r="S187" s="139">
        <f>SUM(S188:S210)</f>
        <v>87906.199455646</v>
      </c>
      <c r="T187" s="139">
        <f>SUM(T188:T210)</f>
        <v>45406.199455646</v>
      </c>
      <c r="U187" s="139">
        <f>SUM(U188:U210)</f>
        <v>42500</v>
      </c>
      <c r="V187" s="139">
        <f>W187+X187</f>
        <v>127697.9578184106</v>
      </c>
      <c r="W187" s="139">
        <f>SUM(W188:W211)</f>
        <v>45228.95781841061</v>
      </c>
      <c r="X187" s="139">
        <f>SUM(X188:X211)</f>
        <v>82469</v>
      </c>
      <c r="Y187" s="62"/>
      <c r="Z187" s="62"/>
      <c r="AA187" s="62"/>
      <c r="AB187" s="62"/>
      <c r="AC187" s="62"/>
    </row>
    <row r="188" spans="1:29" s="221" customFormat="1" ht="27" customHeight="1">
      <c r="A188" s="59"/>
      <c r="B188" s="60"/>
      <c r="C188" s="60"/>
      <c r="D188" s="86"/>
      <c r="E188" s="96" t="s">
        <v>324</v>
      </c>
      <c r="F188" s="78" t="s">
        <v>323</v>
      </c>
      <c r="G188" s="142">
        <f aca="true" t="shared" si="103" ref="G188:G211">H188+I188</f>
        <v>25020.4</v>
      </c>
      <c r="H188" s="142">
        <v>25020.4</v>
      </c>
      <c r="I188" s="142">
        <v>0</v>
      </c>
      <c r="J188" s="142">
        <f>K188+L188</f>
        <v>25178.4</v>
      </c>
      <c r="K188" s="142">
        <f>'[9]ՄԺ-ծախս'!$K$16</f>
        <v>25178.4</v>
      </c>
      <c r="L188" s="142">
        <v>0</v>
      </c>
      <c r="M188" s="140">
        <f>N188+O188</f>
        <v>26082.528</v>
      </c>
      <c r="N188" s="140">
        <f>'[9]ՄԺ-ծախս'!$N$16</f>
        <v>26082.528</v>
      </c>
      <c r="O188" s="140">
        <v>0</v>
      </c>
      <c r="P188" s="140">
        <f>Q188+R188</f>
        <v>904.127999999997</v>
      </c>
      <c r="Q188" s="141">
        <f>N188-K188</f>
        <v>904.127999999997</v>
      </c>
      <c r="R188" s="141">
        <f>O188-L188</f>
        <v>0</v>
      </c>
      <c r="S188" s="140">
        <f>T188+U188</f>
        <v>26802.528</v>
      </c>
      <c r="T188" s="140">
        <f>'[9]ՄԺ-ծախս'!$T$16</f>
        <v>26802.528</v>
      </c>
      <c r="U188" s="140">
        <v>0</v>
      </c>
      <c r="V188" s="140">
        <f>W188+X188</f>
        <v>26802.528</v>
      </c>
      <c r="W188" s="140">
        <f>'[9]բյուջե 2024-2026'!$O$4/1000</f>
        <v>26802.528</v>
      </c>
      <c r="X188" s="140">
        <v>0</v>
      </c>
      <c r="Y188" s="62"/>
      <c r="Z188" s="62"/>
      <c r="AA188" s="62"/>
      <c r="AB188" s="62"/>
      <c r="AC188" s="62"/>
    </row>
    <row r="189" spans="1:29" s="221" customFormat="1" ht="20.25" customHeight="1">
      <c r="A189" s="59"/>
      <c r="B189" s="60"/>
      <c r="C189" s="60"/>
      <c r="D189" s="86"/>
      <c r="E189" s="96" t="s">
        <v>326</v>
      </c>
      <c r="F189" s="78" t="s">
        <v>325</v>
      </c>
      <c r="G189" s="142">
        <f t="shared" si="103"/>
        <v>3958.4</v>
      </c>
      <c r="H189" s="142">
        <v>3958.4</v>
      </c>
      <c r="I189" s="142">
        <v>0</v>
      </c>
      <c r="J189" s="142">
        <f aca="true" t="shared" si="104" ref="J189:J211">K189+L189</f>
        <v>1098.2</v>
      </c>
      <c r="K189" s="142">
        <v>1098.2</v>
      </c>
      <c r="L189" s="142">
        <v>0</v>
      </c>
      <c r="M189" s="140">
        <f aca="true" t="shared" si="105" ref="M189:M211">N189+O189</f>
        <v>2173.544</v>
      </c>
      <c r="N189" s="140">
        <f>'[9]բյուջե 2024-2026'!$I$5/1000</f>
        <v>2173.544</v>
      </c>
      <c r="O189" s="140">
        <v>0</v>
      </c>
      <c r="P189" s="140">
        <f aca="true" t="shared" si="106" ref="P189:P194">Q189+R189</f>
        <v>1075.3439999999998</v>
      </c>
      <c r="Q189" s="141">
        <f aca="true" t="shared" si="107" ref="Q189:Q194">N189-K189</f>
        <v>1075.3439999999998</v>
      </c>
      <c r="R189" s="141">
        <f aca="true" t="shared" si="108" ref="R189:R194">O189-L189</f>
        <v>0</v>
      </c>
      <c r="S189" s="140">
        <f aca="true" t="shared" si="109" ref="S189:S211">T189+U189</f>
        <v>2233.544</v>
      </c>
      <c r="T189" s="140">
        <f>'[9]բյուջե 2024-2026'!$L$5/1000</f>
        <v>2233.544</v>
      </c>
      <c r="U189" s="140">
        <v>0</v>
      </c>
      <c r="V189" s="140">
        <f aca="true" t="shared" si="110" ref="V189:V211">W189+X189</f>
        <v>2233.544</v>
      </c>
      <c r="W189" s="140">
        <f>'[9]բյուջե 2024-2026'!$O$5/1000</f>
        <v>2233.544</v>
      </c>
      <c r="X189" s="140">
        <v>0</v>
      </c>
      <c r="Y189" s="62"/>
      <c r="Z189" s="62"/>
      <c r="AA189" s="62"/>
      <c r="AB189" s="62"/>
      <c r="AC189" s="62"/>
    </row>
    <row r="190" spans="1:29" s="221" customFormat="1" ht="15" customHeight="1">
      <c r="A190" s="59"/>
      <c r="B190" s="60"/>
      <c r="C190" s="60"/>
      <c r="D190" s="86"/>
      <c r="E190" s="101" t="s">
        <v>107</v>
      </c>
      <c r="F190" s="78">
        <v>4115</v>
      </c>
      <c r="G190" s="142">
        <f t="shared" si="103"/>
        <v>1637.2</v>
      </c>
      <c r="H190" s="142">
        <v>1637.2</v>
      </c>
      <c r="I190" s="142">
        <v>0</v>
      </c>
      <c r="J190" s="142">
        <f t="shared" si="104"/>
        <v>749.1</v>
      </c>
      <c r="K190" s="142">
        <v>749.1</v>
      </c>
      <c r="L190" s="142">
        <v>0</v>
      </c>
      <c r="M190" s="140">
        <f t="shared" si="105"/>
        <v>543.386</v>
      </c>
      <c r="N190" s="140">
        <f>'[9]բյուջե 2024-2026'!$I$6/1000</f>
        <v>543.386</v>
      </c>
      <c r="O190" s="140">
        <v>0</v>
      </c>
      <c r="P190" s="140">
        <f t="shared" si="106"/>
        <v>-205.71400000000006</v>
      </c>
      <c r="Q190" s="141">
        <f t="shared" si="107"/>
        <v>-205.71400000000006</v>
      </c>
      <c r="R190" s="141">
        <f t="shared" si="108"/>
        <v>0</v>
      </c>
      <c r="S190" s="140">
        <f t="shared" si="109"/>
        <v>558.386</v>
      </c>
      <c r="T190" s="140">
        <f>'[9]բյուջե 2024-2026'!$L$6/1000</f>
        <v>558.386</v>
      </c>
      <c r="U190" s="140">
        <v>0</v>
      </c>
      <c r="V190" s="140">
        <f t="shared" si="110"/>
        <v>558.386</v>
      </c>
      <c r="W190" s="140">
        <f>'[9]բյուջե 2024-2026'!$O$6/1000</f>
        <v>558.386</v>
      </c>
      <c r="X190" s="140">
        <v>0</v>
      </c>
      <c r="Y190" s="62"/>
      <c r="Z190" s="62"/>
      <c r="AA190" s="62"/>
      <c r="AB190" s="62"/>
      <c r="AC190" s="62"/>
    </row>
    <row r="191" spans="1:29" s="221" customFormat="1" ht="15" customHeight="1">
      <c r="A191" s="59"/>
      <c r="B191" s="60"/>
      <c r="C191" s="60"/>
      <c r="D191" s="86"/>
      <c r="E191" s="96" t="s">
        <v>328</v>
      </c>
      <c r="F191" s="78" t="s">
        <v>327</v>
      </c>
      <c r="G191" s="142">
        <f t="shared" si="103"/>
        <v>6247.8</v>
      </c>
      <c r="H191" s="142">
        <v>6247.8</v>
      </c>
      <c r="I191" s="142">
        <v>0</v>
      </c>
      <c r="J191" s="142">
        <f t="shared" si="104"/>
        <v>7049.8</v>
      </c>
      <c r="K191" s="142">
        <f>'[9]ՄԺ-ծախս'!$K$18</f>
        <v>7049.8</v>
      </c>
      <c r="L191" s="142">
        <v>0</v>
      </c>
      <c r="M191" s="140">
        <f t="shared" si="105"/>
        <v>7159.125599999999</v>
      </c>
      <c r="N191" s="140">
        <f>'[9]ՄԺ-ծախս'!$N$18</f>
        <v>7159.125599999999</v>
      </c>
      <c r="O191" s="140">
        <v>0</v>
      </c>
      <c r="P191" s="140">
        <f t="shared" si="106"/>
        <v>109.32559999999921</v>
      </c>
      <c r="Q191" s="141">
        <f t="shared" si="107"/>
        <v>109.32559999999921</v>
      </c>
      <c r="R191" s="141">
        <f t="shared" si="108"/>
        <v>0</v>
      </c>
      <c r="S191" s="140">
        <f t="shared" si="109"/>
        <v>7875.038159999999</v>
      </c>
      <c r="T191" s="140">
        <f>'[9]ՄԺ-ծախս'!$T$18</f>
        <v>7875.038159999999</v>
      </c>
      <c r="U191" s="140">
        <v>0</v>
      </c>
      <c r="V191" s="140">
        <f t="shared" si="110"/>
        <v>7517.081879999999</v>
      </c>
      <c r="W191" s="140">
        <f>'[9]ՄԺ-ծախս'!$W$18</f>
        <v>7517.081879999999</v>
      </c>
      <c r="X191" s="140">
        <v>0</v>
      </c>
      <c r="Y191" s="62"/>
      <c r="Z191" s="62"/>
      <c r="AA191" s="62"/>
      <c r="AB191" s="62"/>
      <c r="AC191" s="62"/>
    </row>
    <row r="192" spans="1:29" s="221" customFormat="1" ht="15" customHeight="1">
      <c r="A192" s="59"/>
      <c r="B192" s="60"/>
      <c r="C192" s="60"/>
      <c r="D192" s="86"/>
      <c r="E192" s="96" t="s">
        <v>330</v>
      </c>
      <c r="F192" s="78" t="s">
        <v>329</v>
      </c>
      <c r="G192" s="142">
        <f t="shared" si="103"/>
        <v>1331.8</v>
      </c>
      <c r="H192" s="142">
        <v>1331.8</v>
      </c>
      <c r="I192" s="142">
        <v>0</v>
      </c>
      <c r="J192" s="142">
        <f t="shared" si="104"/>
        <v>673.1</v>
      </c>
      <c r="K192" s="142">
        <f>'[9]ՄԺ-ծախս'!$K$19</f>
        <v>673.1</v>
      </c>
      <c r="L192" s="142">
        <v>0</v>
      </c>
      <c r="M192" s="140">
        <f t="shared" si="105"/>
        <v>791.1548549999999</v>
      </c>
      <c r="N192" s="140">
        <f>'[9]ՄԺ-ծախս'!$N$19</f>
        <v>791.1548549999999</v>
      </c>
      <c r="O192" s="140">
        <v>0</v>
      </c>
      <c r="P192" s="140">
        <f t="shared" si="106"/>
        <v>118.05485499999986</v>
      </c>
      <c r="Q192" s="141">
        <f t="shared" si="107"/>
        <v>118.05485499999986</v>
      </c>
      <c r="R192" s="141">
        <f t="shared" si="108"/>
        <v>0</v>
      </c>
      <c r="S192" s="140">
        <f t="shared" si="109"/>
        <v>870.2703404999999</v>
      </c>
      <c r="T192" s="140">
        <f>'[9]ՄԺ-ծախս'!$T$19</f>
        <v>870.2703404999999</v>
      </c>
      <c r="U192" s="140">
        <v>0</v>
      </c>
      <c r="V192" s="140">
        <f t="shared" si="110"/>
        <v>830.71259775</v>
      </c>
      <c r="W192" s="140">
        <f>'[9]ՄԺ-ծախս'!$W$19</f>
        <v>830.71259775</v>
      </c>
      <c r="X192" s="140">
        <v>0</v>
      </c>
      <c r="Y192" s="62"/>
      <c r="Z192" s="62"/>
      <c r="AA192" s="62"/>
      <c r="AB192" s="62"/>
      <c r="AC192" s="62"/>
    </row>
    <row r="193" spans="1:29" s="221" customFormat="1" ht="15" customHeight="1">
      <c r="A193" s="59"/>
      <c r="B193" s="60"/>
      <c r="C193" s="60"/>
      <c r="D193" s="86"/>
      <c r="E193" s="111" t="s">
        <v>372</v>
      </c>
      <c r="F193" s="78">
        <v>4221</v>
      </c>
      <c r="G193" s="142">
        <f t="shared" si="103"/>
        <v>0</v>
      </c>
      <c r="H193" s="142">
        <v>0</v>
      </c>
      <c r="I193" s="142">
        <v>0</v>
      </c>
      <c r="J193" s="142">
        <f t="shared" si="104"/>
        <v>100</v>
      </c>
      <c r="K193" s="142">
        <f>'[9]ՄԺ-ծախս'!$K$23</f>
        <v>100</v>
      </c>
      <c r="L193" s="142">
        <v>0</v>
      </c>
      <c r="M193" s="140">
        <f t="shared" si="105"/>
        <v>150</v>
      </c>
      <c r="N193" s="140">
        <f>'[9]ՄԺ-ծախս'!$N$23</f>
        <v>150</v>
      </c>
      <c r="O193" s="140">
        <v>0</v>
      </c>
      <c r="P193" s="140">
        <f t="shared" si="106"/>
        <v>50</v>
      </c>
      <c r="Q193" s="141">
        <f t="shared" si="107"/>
        <v>50</v>
      </c>
      <c r="R193" s="141">
        <f t="shared" si="108"/>
        <v>0</v>
      </c>
      <c r="S193" s="140">
        <f t="shared" si="109"/>
        <v>165</v>
      </c>
      <c r="T193" s="140">
        <f>'[9]բյուջե 2024-2026'!$L$11/1000</f>
        <v>165</v>
      </c>
      <c r="U193" s="140">
        <v>0</v>
      </c>
      <c r="V193" s="140">
        <f t="shared" si="110"/>
        <v>165</v>
      </c>
      <c r="W193" s="140">
        <f>T193</f>
        <v>165</v>
      </c>
      <c r="X193" s="140">
        <v>0</v>
      </c>
      <c r="Y193" s="62"/>
      <c r="Z193" s="62"/>
      <c r="AA193" s="62"/>
      <c r="AB193" s="62"/>
      <c r="AC193" s="62"/>
    </row>
    <row r="194" spans="1:29" s="221" customFormat="1" ht="24.75" customHeight="1">
      <c r="A194" s="59"/>
      <c r="B194" s="60"/>
      <c r="C194" s="60"/>
      <c r="D194" s="86"/>
      <c r="E194" s="111" t="s">
        <v>373</v>
      </c>
      <c r="F194" s="78">
        <v>4233</v>
      </c>
      <c r="G194" s="142">
        <f t="shared" si="103"/>
        <v>0</v>
      </c>
      <c r="H194" s="142">
        <v>0</v>
      </c>
      <c r="I194" s="142">
        <v>0</v>
      </c>
      <c r="J194" s="142">
        <f t="shared" si="104"/>
        <v>100</v>
      </c>
      <c r="K194" s="142">
        <f>'[9]ՄԺ-ծախս'!$K$27</f>
        <v>100</v>
      </c>
      <c r="L194" s="142">
        <v>0</v>
      </c>
      <c r="M194" s="140">
        <f t="shared" si="105"/>
        <v>150</v>
      </c>
      <c r="N194" s="140">
        <f>N193</f>
        <v>150</v>
      </c>
      <c r="O194" s="140">
        <v>0</v>
      </c>
      <c r="P194" s="140">
        <f t="shared" si="106"/>
        <v>50</v>
      </c>
      <c r="Q194" s="141">
        <f t="shared" si="107"/>
        <v>50</v>
      </c>
      <c r="R194" s="141">
        <f t="shared" si="108"/>
        <v>0</v>
      </c>
      <c r="S194" s="140">
        <f t="shared" si="109"/>
        <v>165</v>
      </c>
      <c r="T194" s="140">
        <f>'[9]ՄԺ-ծախս'!$T$27</f>
        <v>165</v>
      </c>
      <c r="U194" s="140">
        <v>0</v>
      </c>
      <c r="V194" s="140">
        <f t="shared" si="110"/>
        <v>165</v>
      </c>
      <c r="W194" s="140">
        <f>T194</f>
        <v>165</v>
      </c>
      <c r="X194" s="140">
        <v>0</v>
      </c>
      <c r="Y194" s="62"/>
      <c r="Z194" s="62"/>
      <c r="AA194" s="62"/>
      <c r="AB194" s="62"/>
      <c r="AC194" s="62"/>
    </row>
    <row r="195" spans="1:29" s="221" customFormat="1" ht="18" customHeight="1">
      <c r="A195" s="59"/>
      <c r="B195" s="60"/>
      <c r="C195" s="60"/>
      <c r="D195" s="86"/>
      <c r="E195" s="111" t="s">
        <v>151</v>
      </c>
      <c r="F195" s="78">
        <v>4234</v>
      </c>
      <c r="G195" s="142">
        <v>0</v>
      </c>
      <c r="H195" s="142">
        <v>0</v>
      </c>
      <c r="I195" s="142">
        <v>0</v>
      </c>
      <c r="J195" s="142">
        <v>0</v>
      </c>
      <c r="K195" s="142">
        <v>0</v>
      </c>
      <c r="L195" s="142">
        <v>0</v>
      </c>
      <c r="M195" s="140">
        <f t="shared" si="105"/>
        <v>400</v>
      </c>
      <c r="N195" s="140">
        <v>400</v>
      </c>
      <c r="O195" s="140">
        <v>0</v>
      </c>
      <c r="P195" s="140">
        <f aca="true" t="shared" si="111" ref="P195:P200">Q195+R195</f>
        <v>400</v>
      </c>
      <c r="Q195" s="141">
        <f>N195-K195</f>
        <v>400</v>
      </c>
      <c r="R195" s="141">
        <f>O195-L195</f>
        <v>0</v>
      </c>
      <c r="S195" s="140">
        <f t="shared" si="109"/>
        <v>400</v>
      </c>
      <c r="T195" s="140">
        <f>'[9]ՄԺ-ծախս'!$T$28</f>
        <v>400</v>
      </c>
      <c r="U195" s="140">
        <v>0</v>
      </c>
      <c r="V195" s="140">
        <f t="shared" si="110"/>
        <v>400</v>
      </c>
      <c r="W195" s="140">
        <f>T195</f>
        <v>400</v>
      </c>
      <c r="X195" s="140">
        <v>0</v>
      </c>
      <c r="Y195" s="62"/>
      <c r="Z195" s="62"/>
      <c r="AA195" s="62"/>
      <c r="AB195" s="62"/>
      <c r="AC195" s="62"/>
    </row>
    <row r="196" spans="1:29" s="221" customFormat="1" ht="15" customHeight="1">
      <c r="A196" s="59"/>
      <c r="B196" s="60"/>
      <c r="C196" s="60"/>
      <c r="D196" s="86"/>
      <c r="E196" s="106" t="s">
        <v>147</v>
      </c>
      <c r="F196" s="78">
        <v>4235</v>
      </c>
      <c r="G196" s="142">
        <f t="shared" si="103"/>
        <v>450</v>
      </c>
      <c r="H196" s="142">
        <v>450</v>
      </c>
      <c r="I196" s="142">
        <v>0</v>
      </c>
      <c r="J196" s="142">
        <f t="shared" si="104"/>
        <v>450</v>
      </c>
      <c r="K196" s="142">
        <f>'[9]ՄԺ-ծախս'!$K$29</f>
        <v>450</v>
      </c>
      <c r="L196" s="142">
        <v>0</v>
      </c>
      <c r="M196" s="140">
        <f t="shared" si="105"/>
        <v>495</v>
      </c>
      <c r="N196" s="140">
        <f>'[9]ՄԺ-ծախս'!$N$29</f>
        <v>495</v>
      </c>
      <c r="O196" s="140">
        <v>0</v>
      </c>
      <c r="P196" s="140">
        <f t="shared" si="111"/>
        <v>45</v>
      </c>
      <c r="Q196" s="141">
        <f aca="true" t="shared" si="112" ref="Q196:R200">N196-K196</f>
        <v>45</v>
      </c>
      <c r="R196" s="141">
        <f t="shared" si="112"/>
        <v>0</v>
      </c>
      <c r="S196" s="140">
        <f t="shared" si="109"/>
        <v>495</v>
      </c>
      <c r="T196" s="140">
        <f>'[9]ՄԺ-ծախս'!$T$29</f>
        <v>495</v>
      </c>
      <c r="U196" s="140">
        <v>0</v>
      </c>
      <c r="V196" s="140">
        <f t="shared" si="110"/>
        <v>495</v>
      </c>
      <c r="W196" s="140">
        <f>'[9]ՄԺ-ծախս'!$W$29</f>
        <v>495</v>
      </c>
      <c r="X196" s="140">
        <v>0</v>
      </c>
      <c r="Y196" s="62"/>
      <c r="Z196" s="62"/>
      <c r="AA196" s="62"/>
      <c r="AB196" s="62"/>
      <c r="AC196" s="62"/>
    </row>
    <row r="197" spans="1:29" s="221" customFormat="1" ht="15.75" customHeight="1">
      <c r="A197" s="59"/>
      <c r="B197" s="60"/>
      <c r="C197" s="60"/>
      <c r="D197" s="86"/>
      <c r="E197" s="96" t="s">
        <v>356</v>
      </c>
      <c r="F197" s="78" t="s">
        <v>355</v>
      </c>
      <c r="G197" s="142">
        <f t="shared" si="103"/>
        <v>0</v>
      </c>
      <c r="H197" s="142">
        <v>0</v>
      </c>
      <c r="I197" s="142">
        <v>0</v>
      </c>
      <c r="J197" s="142">
        <f t="shared" si="104"/>
        <v>164.4</v>
      </c>
      <c r="K197" s="142">
        <f>'[9]ՄԺ-ծախս'!$K$32</f>
        <v>164.4</v>
      </c>
      <c r="L197" s="142">
        <v>0</v>
      </c>
      <c r="M197" s="140">
        <f t="shared" si="105"/>
        <v>179.4</v>
      </c>
      <c r="N197" s="140">
        <f>'[9]ՄԺ-ծախս'!$N$32</f>
        <v>179.4</v>
      </c>
      <c r="O197" s="140">
        <v>0</v>
      </c>
      <c r="P197" s="140">
        <f t="shared" si="111"/>
        <v>15</v>
      </c>
      <c r="Q197" s="141">
        <f t="shared" si="112"/>
        <v>15</v>
      </c>
      <c r="R197" s="141">
        <f t="shared" si="112"/>
        <v>0</v>
      </c>
      <c r="S197" s="140">
        <f t="shared" si="109"/>
        <v>179.4</v>
      </c>
      <c r="T197" s="140">
        <f>'[9]ՄԺ-ծախս'!$T$32</f>
        <v>179.4</v>
      </c>
      <c r="U197" s="140">
        <v>0</v>
      </c>
      <c r="V197" s="140">
        <f t="shared" si="110"/>
        <v>179.4</v>
      </c>
      <c r="W197" s="140">
        <f>'[9]ՄԺ-ծախս'!$W$32</f>
        <v>179.4</v>
      </c>
      <c r="X197" s="140">
        <v>0</v>
      </c>
      <c r="Y197" s="62"/>
      <c r="Z197" s="62"/>
      <c r="AA197" s="62"/>
      <c r="AB197" s="62"/>
      <c r="AC197" s="62"/>
    </row>
    <row r="198" spans="1:29" s="221" customFormat="1" ht="21" customHeight="1">
      <c r="A198" s="59"/>
      <c r="B198" s="60"/>
      <c r="C198" s="60"/>
      <c r="D198" s="86"/>
      <c r="E198" s="102" t="s">
        <v>358</v>
      </c>
      <c r="F198" s="40" t="s">
        <v>357</v>
      </c>
      <c r="G198" s="142">
        <f t="shared" si="103"/>
        <v>0</v>
      </c>
      <c r="H198" s="142">
        <v>0</v>
      </c>
      <c r="I198" s="142">
        <v>0</v>
      </c>
      <c r="J198" s="142">
        <f t="shared" si="104"/>
        <v>321.9</v>
      </c>
      <c r="K198" s="142">
        <f>'[9]ՄԺ-ծախս'!$K$33</f>
        <v>321.9</v>
      </c>
      <c r="L198" s="142">
        <v>0</v>
      </c>
      <c r="M198" s="140">
        <f t="shared" si="105"/>
        <v>1088.8303228600003</v>
      </c>
      <c r="N198" s="140">
        <f>'[9]ՄԺ-ծախս'!$N$33</f>
        <v>1088.8303228600003</v>
      </c>
      <c r="O198" s="140">
        <v>0</v>
      </c>
      <c r="P198" s="140">
        <f t="shared" si="111"/>
        <v>766.9303228600003</v>
      </c>
      <c r="Q198" s="141">
        <f t="shared" si="112"/>
        <v>766.9303228600003</v>
      </c>
      <c r="R198" s="141">
        <f t="shared" si="112"/>
        <v>0</v>
      </c>
      <c r="S198" s="140">
        <f t="shared" si="109"/>
        <v>1197.7133551460001</v>
      </c>
      <c r="T198" s="140">
        <f>'[9]ՄԺ-ծախս'!$T$33</f>
        <v>1197.7133551460001</v>
      </c>
      <c r="U198" s="140">
        <v>0</v>
      </c>
      <c r="V198" s="140">
        <f t="shared" si="110"/>
        <v>1317.4846906606</v>
      </c>
      <c r="W198" s="140">
        <f>'[9]ՄԺ-ծախս'!$W$33</f>
        <v>1317.4846906606</v>
      </c>
      <c r="X198" s="140">
        <v>0</v>
      </c>
      <c r="Y198" s="62"/>
      <c r="Z198" s="62"/>
      <c r="AA198" s="62"/>
      <c r="AB198" s="62"/>
      <c r="AC198" s="62"/>
    </row>
    <row r="199" spans="1:29" s="221" customFormat="1" ht="24" customHeight="1">
      <c r="A199" s="59"/>
      <c r="B199" s="60"/>
      <c r="C199" s="60"/>
      <c r="D199" s="86"/>
      <c r="E199" s="106" t="s">
        <v>374</v>
      </c>
      <c r="F199" s="40">
        <v>4252</v>
      </c>
      <c r="G199" s="142">
        <f t="shared" si="103"/>
        <v>546.3</v>
      </c>
      <c r="H199" s="142">
        <v>546.3</v>
      </c>
      <c r="I199" s="142">
        <v>0</v>
      </c>
      <c r="J199" s="142">
        <f t="shared" si="104"/>
        <v>1466.9</v>
      </c>
      <c r="K199" s="142">
        <f>'[9]ՄԺ-ծախս'!$K$34</f>
        <v>1466.9</v>
      </c>
      <c r="L199" s="142">
        <v>0</v>
      </c>
      <c r="M199" s="140">
        <f t="shared" si="105"/>
        <v>1008.7</v>
      </c>
      <c r="N199" s="140">
        <f>'[9]ՄԺ-ծախս'!$N$34</f>
        <v>1008.7</v>
      </c>
      <c r="O199" s="140">
        <v>0</v>
      </c>
      <c r="P199" s="140">
        <f t="shared" si="111"/>
        <v>-458.20000000000005</v>
      </c>
      <c r="Q199" s="141">
        <f t="shared" si="112"/>
        <v>-458.20000000000005</v>
      </c>
      <c r="R199" s="141">
        <f t="shared" si="112"/>
        <v>0</v>
      </c>
      <c r="S199" s="140">
        <f t="shared" si="109"/>
        <v>962.85</v>
      </c>
      <c r="T199" s="140">
        <f>'[9]ՄԺ-ծախս'!$T$34</f>
        <v>962.85</v>
      </c>
      <c r="U199" s="140">
        <v>0</v>
      </c>
      <c r="V199" s="140">
        <f t="shared" si="110"/>
        <v>985.775</v>
      </c>
      <c r="W199" s="140">
        <f>'[9]ՄԺ-ծախս'!$W$34</f>
        <v>985.775</v>
      </c>
      <c r="X199" s="140">
        <v>0</v>
      </c>
      <c r="Y199" s="62"/>
      <c r="Z199" s="62"/>
      <c r="AA199" s="62"/>
      <c r="AB199" s="62"/>
      <c r="AC199" s="62"/>
    </row>
    <row r="200" spans="1:29" s="221" customFormat="1" ht="14.25" customHeight="1">
      <c r="A200" s="59"/>
      <c r="B200" s="60"/>
      <c r="C200" s="60"/>
      <c r="D200" s="86"/>
      <c r="E200" s="96" t="s">
        <v>362</v>
      </c>
      <c r="F200" s="78" t="s">
        <v>361</v>
      </c>
      <c r="G200" s="142">
        <f t="shared" si="103"/>
        <v>400</v>
      </c>
      <c r="H200" s="142">
        <v>400</v>
      </c>
      <c r="I200" s="142">
        <v>0</v>
      </c>
      <c r="J200" s="142">
        <f t="shared" si="104"/>
        <v>289.5</v>
      </c>
      <c r="K200" s="142">
        <f>'[9]ՄԺ-ծախս'!$K$35</f>
        <v>289.5</v>
      </c>
      <c r="L200" s="142">
        <v>0</v>
      </c>
      <c r="M200" s="140">
        <f t="shared" si="105"/>
        <v>512.8675</v>
      </c>
      <c r="N200" s="140">
        <f>'[9]ՄԺ-ծախս'!$N$35</f>
        <v>512.8675</v>
      </c>
      <c r="O200" s="140">
        <v>0</v>
      </c>
      <c r="P200" s="140">
        <f t="shared" si="111"/>
        <v>223.36749999999995</v>
      </c>
      <c r="Q200" s="141">
        <f t="shared" si="112"/>
        <v>223.36749999999995</v>
      </c>
      <c r="R200" s="141">
        <f t="shared" si="112"/>
        <v>0</v>
      </c>
      <c r="S200" s="140">
        <f t="shared" si="109"/>
        <v>493.7275</v>
      </c>
      <c r="T200" s="140">
        <f>'[9]ՄԺ-ծախս'!$T$35</f>
        <v>493.7275</v>
      </c>
      <c r="U200" s="140">
        <v>0</v>
      </c>
      <c r="V200" s="140">
        <f t="shared" si="110"/>
        <v>503.2975</v>
      </c>
      <c r="W200" s="140">
        <f>'[9]ՄԺ-ծախս'!$W$35</f>
        <v>503.2975</v>
      </c>
      <c r="X200" s="140">
        <v>0</v>
      </c>
      <c r="Y200" s="62"/>
      <c r="Z200" s="62"/>
      <c r="AA200" s="62"/>
      <c r="AB200" s="62"/>
      <c r="AC200" s="62"/>
    </row>
    <row r="201" spans="1:29" s="221" customFormat="1" ht="14.25" customHeight="1">
      <c r="A201" s="59"/>
      <c r="B201" s="60"/>
      <c r="C201" s="60"/>
      <c r="D201" s="86"/>
      <c r="E201" s="96" t="s">
        <v>364</v>
      </c>
      <c r="F201" s="78" t="s">
        <v>363</v>
      </c>
      <c r="G201" s="142">
        <f t="shared" si="103"/>
        <v>1955.8</v>
      </c>
      <c r="H201" s="142">
        <v>1955.8</v>
      </c>
      <c r="I201" s="142">
        <v>0</v>
      </c>
      <c r="J201" s="142">
        <f t="shared" si="104"/>
        <v>2850.8</v>
      </c>
      <c r="K201" s="142">
        <f>'[9]ՄԺ-ծախս'!$K$36</f>
        <v>2850.8</v>
      </c>
      <c r="L201" s="142">
        <v>0</v>
      </c>
      <c r="M201" s="140">
        <f t="shared" si="105"/>
        <v>2631.9612</v>
      </c>
      <c r="N201" s="140">
        <f>'[9]ՄԺ-ծախս'!$N$36</f>
        <v>2631.9612</v>
      </c>
      <c r="O201" s="140">
        <v>0</v>
      </c>
      <c r="P201" s="140">
        <f aca="true" t="shared" si="113" ref="P201:P206">Q201+R201</f>
        <v>-218.8388</v>
      </c>
      <c r="Q201" s="141">
        <f aca="true" t="shared" si="114" ref="Q201:Q206">N201-K201</f>
        <v>-218.8388</v>
      </c>
      <c r="R201" s="141">
        <f aca="true" t="shared" si="115" ref="R201:R206">O201-L201</f>
        <v>0</v>
      </c>
      <c r="S201" s="140">
        <f t="shared" si="109"/>
        <v>2512.3266</v>
      </c>
      <c r="T201" s="140">
        <f>'[9]ՄԺ-ծախս'!$T$36</f>
        <v>2512.3266</v>
      </c>
      <c r="U201" s="140">
        <v>0</v>
      </c>
      <c r="V201" s="140">
        <f t="shared" si="110"/>
        <v>2572.1439000000005</v>
      </c>
      <c r="W201" s="140">
        <f>'[9]ՄԺ-ծախս'!$W$36</f>
        <v>2572.1439000000005</v>
      </c>
      <c r="X201" s="140">
        <v>0</v>
      </c>
      <c r="Y201" s="62"/>
      <c r="Z201" s="62"/>
      <c r="AA201" s="62"/>
      <c r="AB201" s="62"/>
      <c r="AC201" s="62"/>
    </row>
    <row r="202" spans="1:29" s="221" customFormat="1" ht="14.25" customHeight="1">
      <c r="A202" s="59"/>
      <c r="B202" s="60"/>
      <c r="C202" s="60"/>
      <c r="D202" s="86"/>
      <c r="E202" s="111" t="s">
        <v>152</v>
      </c>
      <c r="F202" s="78">
        <v>4266</v>
      </c>
      <c r="G202" s="142">
        <f t="shared" si="103"/>
        <v>0</v>
      </c>
      <c r="H202" s="142">
        <v>0</v>
      </c>
      <c r="I202" s="142">
        <v>0</v>
      </c>
      <c r="J202" s="142">
        <f t="shared" si="104"/>
        <v>102.5</v>
      </c>
      <c r="K202" s="142">
        <f>'[9]ՄԺ-ծախս'!$K$38</f>
        <v>102.5</v>
      </c>
      <c r="L202" s="142">
        <v>0</v>
      </c>
      <c r="M202" s="140">
        <f t="shared" si="105"/>
        <v>102.588</v>
      </c>
      <c r="N202" s="140">
        <f>'[9]ՄԺ-ծախս'!$N$38</f>
        <v>102.588</v>
      </c>
      <c r="O202" s="140">
        <v>0</v>
      </c>
      <c r="P202" s="140">
        <f t="shared" si="113"/>
        <v>0.08799999999999386</v>
      </c>
      <c r="Q202" s="141">
        <f t="shared" si="114"/>
        <v>0.08799999999999386</v>
      </c>
      <c r="R202" s="141">
        <f t="shared" si="115"/>
        <v>0</v>
      </c>
      <c r="S202" s="140">
        <f t="shared" si="109"/>
        <v>102.538</v>
      </c>
      <c r="T202" s="140">
        <f>'[9]ՄԺ-ծախս'!$T$38</f>
        <v>102.538</v>
      </c>
      <c r="U202" s="140">
        <v>0</v>
      </c>
      <c r="V202" s="140">
        <f t="shared" si="110"/>
        <v>102.563</v>
      </c>
      <c r="W202" s="140">
        <f>'[9]ՄԺ-ծախս'!$W$38</f>
        <v>102.563</v>
      </c>
      <c r="X202" s="140">
        <v>0</v>
      </c>
      <c r="Y202" s="62"/>
      <c r="Z202" s="62"/>
      <c r="AA202" s="62"/>
      <c r="AB202" s="62"/>
      <c r="AC202" s="62"/>
    </row>
    <row r="203" spans="1:29" s="221" customFormat="1" ht="14.25" customHeight="1">
      <c r="A203" s="59"/>
      <c r="B203" s="60"/>
      <c r="C203" s="60"/>
      <c r="D203" s="86"/>
      <c r="E203" s="96" t="s">
        <v>366</v>
      </c>
      <c r="F203" s="78" t="s">
        <v>365</v>
      </c>
      <c r="G203" s="142">
        <f t="shared" si="103"/>
        <v>69.1</v>
      </c>
      <c r="H203" s="142">
        <v>69.1</v>
      </c>
      <c r="I203" s="142">
        <v>0</v>
      </c>
      <c r="J203" s="142">
        <f t="shared" si="104"/>
        <v>71.7</v>
      </c>
      <c r="K203" s="142">
        <f>'[9]ՄԺ-ծախս'!$K$37</f>
        <v>71.7</v>
      </c>
      <c r="L203" s="142">
        <v>0</v>
      </c>
      <c r="M203" s="140">
        <f t="shared" si="105"/>
        <v>120.175</v>
      </c>
      <c r="N203" s="140">
        <f>'[9]ՄԺ-ծախս'!$N$37</f>
        <v>120.175</v>
      </c>
      <c r="O203" s="140">
        <v>0</v>
      </c>
      <c r="P203" s="140">
        <f t="shared" si="113"/>
        <v>48.474999999999994</v>
      </c>
      <c r="Q203" s="141">
        <f t="shared" si="114"/>
        <v>48.474999999999994</v>
      </c>
      <c r="R203" s="141">
        <f t="shared" si="115"/>
        <v>0</v>
      </c>
      <c r="S203" s="140">
        <f t="shared" si="109"/>
        <v>114.7125</v>
      </c>
      <c r="T203" s="140">
        <f>'[9]ՄԺ-ծախս'!$T$37</f>
        <v>114.7125</v>
      </c>
      <c r="U203" s="140">
        <v>0</v>
      </c>
      <c r="V203" s="140">
        <f t="shared" si="110"/>
        <v>117.44375</v>
      </c>
      <c r="W203" s="140">
        <f>'[9]ՄԺ-ծախս'!$W$37</f>
        <v>117.44375</v>
      </c>
      <c r="X203" s="140">
        <v>0</v>
      </c>
      <c r="Y203" s="62"/>
      <c r="Z203" s="62"/>
      <c r="AA203" s="62"/>
      <c r="AB203" s="62"/>
      <c r="AC203" s="62"/>
    </row>
    <row r="204" spans="1:29" s="221" customFormat="1" ht="14.25" customHeight="1">
      <c r="A204" s="59"/>
      <c r="B204" s="60"/>
      <c r="C204" s="60"/>
      <c r="D204" s="86"/>
      <c r="E204" s="111" t="s">
        <v>113</v>
      </c>
      <c r="F204" s="78">
        <v>4269</v>
      </c>
      <c r="G204" s="142">
        <f t="shared" si="103"/>
        <v>133.1</v>
      </c>
      <c r="H204" s="142">
        <v>133.1</v>
      </c>
      <c r="I204" s="142">
        <v>0</v>
      </c>
      <c r="J204" s="142">
        <f t="shared" si="104"/>
        <v>107.2</v>
      </c>
      <c r="K204" s="142">
        <f>'[9]ՄԺ-ծախս'!$J$39</f>
        <v>107.2</v>
      </c>
      <c r="L204" s="142">
        <v>0</v>
      </c>
      <c r="M204" s="140">
        <f t="shared" si="105"/>
        <v>239.03</v>
      </c>
      <c r="N204" s="140">
        <f>'[9]ՄԺ-ծախս'!$N$39</f>
        <v>239.03</v>
      </c>
      <c r="O204" s="140">
        <v>0</v>
      </c>
      <c r="P204" s="140">
        <f t="shared" si="113"/>
        <v>131.82999999999998</v>
      </c>
      <c r="Q204" s="141">
        <f t="shared" si="114"/>
        <v>131.82999999999998</v>
      </c>
      <c r="R204" s="141">
        <f t="shared" si="115"/>
        <v>0</v>
      </c>
      <c r="S204" s="140">
        <f>T204+U204</f>
        <v>228.165</v>
      </c>
      <c r="T204" s="140">
        <f>'[9]ՄԺ-ծախս'!$T$39</f>
        <v>228.165</v>
      </c>
      <c r="U204" s="140">
        <v>0</v>
      </c>
      <c r="V204" s="140">
        <f t="shared" si="110"/>
        <v>233.5975</v>
      </c>
      <c r="W204" s="140">
        <f>'[9]ՄԺ-ծախս'!$W$39</f>
        <v>233.5975</v>
      </c>
      <c r="X204" s="140">
        <v>0</v>
      </c>
      <c r="Y204" s="62"/>
      <c r="Z204" s="62"/>
      <c r="AA204" s="62"/>
      <c r="AB204" s="62"/>
      <c r="AC204" s="62"/>
    </row>
    <row r="205" spans="1:29" s="221" customFormat="1" ht="14.25" customHeight="1">
      <c r="A205" s="59"/>
      <c r="B205" s="60"/>
      <c r="C205" s="60"/>
      <c r="D205" s="86"/>
      <c r="E205" s="111" t="s">
        <v>153</v>
      </c>
      <c r="F205" s="78">
        <v>4822</v>
      </c>
      <c r="G205" s="142">
        <f t="shared" si="103"/>
        <v>20</v>
      </c>
      <c r="H205" s="142">
        <v>20</v>
      </c>
      <c r="I205" s="142">
        <v>0</v>
      </c>
      <c r="J205" s="142">
        <f t="shared" si="104"/>
        <v>50</v>
      </c>
      <c r="K205" s="142">
        <f>'[9]ՄԺ-ծախս'!$K$40</f>
        <v>50</v>
      </c>
      <c r="L205" s="142">
        <v>0</v>
      </c>
      <c r="M205" s="140">
        <f t="shared" si="105"/>
        <v>50</v>
      </c>
      <c r="N205" s="140">
        <f>'[9]ՄԺ-ծախս'!$N$40</f>
        <v>50</v>
      </c>
      <c r="O205" s="140">
        <v>0</v>
      </c>
      <c r="P205" s="140">
        <f t="shared" si="113"/>
        <v>0</v>
      </c>
      <c r="Q205" s="141">
        <f t="shared" si="114"/>
        <v>0</v>
      </c>
      <c r="R205" s="141">
        <f t="shared" si="115"/>
        <v>0</v>
      </c>
      <c r="S205" s="140">
        <f t="shared" si="109"/>
        <v>50</v>
      </c>
      <c r="T205" s="140">
        <f>'[9]ՄԺ-ծախս'!$T$40</f>
        <v>50</v>
      </c>
      <c r="U205" s="140">
        <v>0</v>
      </c>
      <c r="V205" s="140">
        <f t="shared" si="110"/>
        <v>50</v>
      </c>
      <c r="W205" s="140">
        <f>'[9]ՄԺ-ծախս'!$W$40</f>
        <v>50</v>
      </c>
      <c r="X205" s="140">
        <v>0</v>
      </c>
      <c r="Y205" s="62"/>
      <c r="Z205" s="62"/>
      <c r="AA205" s="62"/>
      <c r="AB205" s="62"/>
      <c r="AC205" s="62"/>
    </row>
    <row r="206" spans="1:29" s="221" customFormat="1" ht="14.25" customHeight="1">
      <c r="A206" s="59"/>
      <c r="B206" s="60"/>
      <c r="C206" s="60"/>
      <c r="D206" s="86"/>
      <c r="E206" s="111" t="s">
        <v>497</v>
      </c>
      <c r="F206" s="78">
        <v>4861</v>
      </c>
      <c r="G206" s="142">
        <v>0</v>
      </c>
      <c r="H206" s="142">
        <v>0</v>
      </c>
      <c r="I206" s="142">
        <v>0</v>
      </c>
      <c r="J206" s="142">
        <f t="shared" si="104"/>
        <v>12000</v>
      </c>
      <c r="K206" s="142">
        <f>'[9]ՄԺ-ծախս'!$K$41</f>
        <v>12000</v>
      </c>
      <c r="L206" s="142">
        <v>0</v>
      </c>
      <c r="M206" s="140">
        <f t="shared" si="105"/>
        <v>0</v>
      </c>
      <c r="N206" s="140">
        <v>0</v>
      </c>
      <c r="O206" s="140">
        <v>0</v>
      </c>
      <c r="P206" s="140">
        <f t="shared" si="113"/>
        <v>-12000</v>
      </c>
      <c r="Q206" s="141">
        <f t="shared" si="114"/>
        <v>-12000</v>
      </c>
      <c r="R206" s="141">
        <f t="shared" si="115"/>
        <v>0</v>
      </c>
      <c r="S206" s="140">
        <f t="shared" si="109"/>
        <v>0</v>
      </c>
      <c r="T206" s="140">
        <v>0</v>
      </c>
      <c r="U206" s="140">
        <v>0</v>
      </c>
      <c r="V206" s="140">
        <f t="shared" si="110"/>
        <v>0</v>
      </c>
      <c r="W206" s="140">
        <f>(T206+N206)/2</f>
        <v>0</v>
      </c>
      <c r="X206" s="140">
        <v>0</v>
      </c>
      <c r="Y206" s="62"/>
      <c r="Z206" s="62"/>
      <c r="AA206" s="62"/>
      <c r="AB206" s="62"/>
      <c r="AC206" s="62"/>
    </row>
    <row r="207" spans="1:29" s="221" customFormat="1" ht="14.25" customHeight="1">
      <c r="A207" s="59"/>
      <c r="B207" s="60"/>
      <c r="C207" s="60"/>
      <c r="D207" s="86"/>
      <c r="E207" s="102" t="s">
        <v>34</v>
      </c>
      <c r="F207" s="40" t="s">
        <v>33</v>
      </c>
      <c r="G207" s="142">
        <f t="shared" si="103"/>
        <v>14789.5</v>
      </c>
      <c r="H207" s="142">
        <v>0</v>
      </c>
      <c r="I207" s="142">
        <v>14789.5</v>
      </c>
      <c r="J207" s="142">
        <f t="shared" si="104"/>
        <v>0</v>
      </c>
      <c r="K207" s="142">
        <v>0</v>
      </c>
      <c r="L207" s="142">
        <v>0</v>
      </c>
      <c r="M207" s="140">
        <f t="shared" si="105"/>
        <v>0</v>
      </c>
      <c r="N207" s="140">
        <v>0</v>
      </c>
      <c r="O207" s="140">
        <v>0</v>
      </c>
      <c r="P207" s="140">
        <f>Q207+R207</f>
        <v>0</v>
      </c>
      <c r="Q207" s="141">
        <f aca="true" t="shared" si="116" ref="Q207:R211">N207-K207</f>
        <v>0</v>
      </c>
      <c r="R207" s="141">
        <f t="shared" si="116"/>
        <v>0</v>
      </c>
      <c r="S207" s="140">
        <f t="shared" si="109"/>
        <v>42500</v>
      </c>
      <c r="T207" s="140">
        <v>0</v>
      </c>
      <c r="U207" s="140">
        <f>'[9]ՄԺ-ծախս'!$U$42</f>
        <v>42500</v>
      </c>
      <c r="V207" s="140">
        <f t="shared" si="110"/>
        <v>42500</v>
      </c>
      <c r="W207" s="140">
        <f>(T207+N207)/2</f>
        <v>0</v>
      </c>
      <c r="X207" s="135">
        <f>'[9]ՄԺ-ծախս'!$X$42</f>
        <v>42500</v>
      </c>
      <c r="Y207" s="62"/>
      <c r="Z207" s="62"/>
      <c r="AA207" s="62"/>
      <c r="AB207" s="62"/>
      <c r="AC207" s="62"/>
    </row>
    <row r="208" spans="1:29" s="221" customFormat="1" ht="14.25" customHeight="1">
      <c r="A208" s="59"/>
      <c r="B208" s="60"/>
      <c r="C208" s="60"/>
      <c r="D208" s="86"/>
      <c r="E208" s="102" t="s">
        <v>36</v>
      </c>
      <c r="F208" s="40" t="s">
        <v>35</v>
      </c>
      <c r="G208" s="142">
        <v>0</v>
      </c>
      <c r="H208" s="142">
        <v>0</v>
      </c>
      <c r="I208" s="142">
        <v>0</v>
      </c>
      <c r="J208" s="142">
        <f t="shared" si="104"/>
        <v>10500</v>
      </c>
      <c r="K208" s="142">
        <v>0</v>
      </c>
      <c r="L208" s="142">
        <f>'[9]ՄԺ-ծախս'!$L$43</f>
        <v>10500</v>
      </c>
      <c r="M208" s="140">
        <f t="shared" si="105"/>
        <v>0</v>
      </c>
      <c r="N208" s="140">
        <v>0</v>
      </c>
      <c r="O208" s="140">
        <v>0</v>
      </c>
      <c r="P208" s="140">
        <v>0</v>
      </c>
      <c r="Q208" s="141">
        <v>0</v>
      </c>
      <c r="R208" s="141">
        <f t="shared" si="116"/>
        <v>-10500</v>
      </c>
      <c r="S208" s="140">
        <f t="shared" si="109"/>
        <v>0</v>
      </c>
      <c r="T208" s="140">
        <v>0</v>
      </c>
      <c r="U208" s="140">
        <v>0</v>
      </c>
      <c r="V208" s="140">
        <f t="shared" si="110"/>
        <v>39969</v>
      </c>
      <c r="W208" s="140">
        <v>0</v>
      </c>
      <c r="X208" s="135">
        <f>'[9]ՄԺ-ծախս'!$X$43</f>
        <v>39969</v>
      </c>
      <c r="Y208" s="62"/>
      <c r="Z208" s="62"/>
      <c r="AA208" s="62"/>
      <c r="AB208" s="62"/>
      <c r="AC208" s="62"/>
    </row>
    <row r="209" spans="1:29" s="221" customFormat="1" ht="14.25" customHeight="1">
      <c r="A209" s="59"/>
      <c r="B209" s="60"/>
      <c r="C209" s="60"/>
      <c r="D209" s="86"/>
      <c r="E209" s="106" t="s">
        <v>369</v>
      </c>
      <c r="F209" s="40">
        <v>5121</v>
      </c>
      <c r="G209" s="142">
        <f t="shared" si="103"/>
        <v>0</v>
      </c>
      <c r="H209" s="142">
        <v>0</v>
      </c>
      <c r="I209" s="142">
        <v>0</v>
      </c>
      <c r="J209" s="142">
        <f t="shared" si="104"/>
        <v>25142.2</v>
      </c>
      <c r="K209" s="142">
        <v>0</v>
      </c>
      <c r="L209" s="142">
        <v>25142.2</v>
      </c>
      <c r="M209" s="140">
        <f t="shared" si="105"/>
        <v>0</v>
      </c>
      <c r="N209" s="140">
        <v>0</v>
      </c>
      <c r="O209" s="140">
        <v>0</v>
      </c>
      <c r="P209" s="140">
        <f>Q209+R209</f>
        <v>-25142.2</v>
      </c>
      <c r="Q209" s="141">
        <f t="shared" si="116"/>
        <v>0</v>
      </c>
      <c r="R209" s="141">
        <f t="shared" si="116"/>
        <v>-25142.2</v>
      </c>
      <c r="S209" s="140">
        <f t="shared" si="109"/>
        <v>0</v>
      </c>
      <c r="T209" s="140">
        <v>0</v>
      </c>
      <c r="U209" s="140">
        <v>0</v>
      </c>
      <c r="V209" s="140">
        <f t="shared" si="110"/>
        <v>0</v>
      </c>
      <c r="W209" s="140">
        <f>(T209+N209)/2</f>
        <v>0</v>
      </c>
      <c r="X209" s="140">
        <v>0</v>
      </c>
      <c r="Y209" s="62"/>
      <c r="Z209" s="62"/>
      <c r="AA209" s="62"/>
      <c r="AB209" s="62"/>
      <c r="AC209" s="62"/>
    </row>
    <row r="210" spans="1:29" s="221" customFormat="1" ht="14.25" customHeight="1">
      <c r="A210" s="59"/>
      <c r="B210" s="60"/>
      <c r="C210" s="60"/>
      <c r="D210" s="86"/>
      <c r="E210" s="102" t="s">
        <v>41</v>
      </c>
      <c r="F210" s="40" t="s">
        <v>42</v>
      </c>
      <c r="G210" s="142">
        <f t="shared" si="103"/>
        <v>960.1</v>
      </c>
      <c r="H210" s="142">
        <v>0</v>
      </c>
      <c r="I210" s="142">
        <v>960.1</v>
      </c>
      <c r="J210" s="142">
        <f t="shared" si="104"/>
        <v>0</v>
      </c>
      <c r="K210" s="142"/>
      <c r="L210" s="142">
        <v>0</v>
      </c>
      <c r="M210" s="140">
        <f t="shared" si="105"/>
        <v>0</v>
      </c>
      <c r="N210" s="140">
        <v>0</v>
      </c>
      <c r="O210" s="140">
        <v>0</v>
      </c>
      <c r="P210" s="140">
        <f>Q210+R210</f>
        <v>0</v>
      </c>
      <c r="Q210" s="141">
        <f t="shared" si="116"/>
        <v>0</v>
      </c>
      <c r="R210" s="141">
        <f t="shared" si="116"/>
        <v>0</v>
      </c>
      <c r="S210" s="140">
        <f t="shared" si="109"/>
        <v>0</v>
      </c>
      <c r="T210" s="140">
        <v>0</v>
      </c>
      <c r="U210" s="140">
        <v>0</v>
      </c>
      <c r="V210" s="140">
        <f t="shared" si="110"/>
        <v>0</v>
      </c>
      <c r="W210" s="140">
        <f>(T210+N210)/2</f>
        <v>0</v>
      </c>
      <c r="X210" s="140">
        <v>0</v>
      </c>
      <c r="Y210" s="62"/>
      <c r="Z210" s="62"/>
      <c r="AA210" s="62"/>
      <c r="AB210" s="62"/>
      <c r="AC210" s="62"/>
    </row>
    <row r="211" spans="1:29" s="221" customFormat="1" ht="14.25" customHeight="1">
      <c r="A211" s="59"/>
      <c r="B211" s="60"/>
      <c r="C211" s="60"/>
      <c r="D211" s="86"/>
      <c r="E211" s="102" t="s">
        <v>46</v>
      </c>
      <c r="F211" s="40" t="s">
        <v>45</v>
      </c>
      <c r="G211" s="142">
        <f t="shared" si="103"/>
        <v>1864</v>
      </c>
      <c r="H211" s="142">
        <v>0</v>
      </c>
      <c r="I211" s="142">
        <v>1864</v>
      </c>
      <c r="J211" s="142">
        <f t="shared" si="104"/>
        <v>0</v>
      </c>
      <c r="K211" s="142"/>
      <c r="L211" s="142">
        <v>0</v>
      </c>
      <c r="M211" s="140">
        <f t="shared" si="105"/>
        <v>0</v>
      </c>
      <c r="N211" s="140">
        <v>0</v>
      </c>
      <c r="O211" s="140">
        <v>0</v>
      </c>
      <c r="P211" s="140">
        <f>Q211+R211</f>
        <v>0</v>
      </c>
      <c r="Q211" s="141">
        <f t="shared" si="116"/>
        <v>0</v>
      </c>
      <c r="R211" s="141">
        <f t="shared" si="116"/>
        <v>0</v>
      </c>
      <c r="S211" s="140">
        <f t="shared" si="109"/>
        <v>0</v>
      </c>
      <c r="T211" s="140">
        <v>0</v>
      </c>
      <c r="U211" s="140">
        <v>0</v>
      </c>
      <c r="V211" s="140">
        <f t="shared" si="110"/>
        <v>0</v>
      </c>
      <c r="W211" s="140">
        <f>(T211+N211)/2</f>
        <v>0</v>
      </c>
      <c r="X211" s="140">
        <v>0</v>
      </c>
      <c r="Y211" s="62"/>
      <c r="Z211" s="62"/>
      <c r="AA211" s="62"/>
      <c r="AB211" s="62"/>
      <c r="AC211" s="62"/>
    </row>
    <row r="212" spans="1:24" s="98" customFormat="1" ht="18" customHeight="1">
      <c r="A212" s="189" t="s">
        <v>511</v>
      </c>
      <c r="B212" s="190" t="s">
        <v>273</v>
      </c>
      <c r="C212" s="190" t="s">
        <v>512</v>
      </c>
      <c r="D212" s="191" t="s">
        <v>246</v>
      </c>
      <c r="E212" s="170" t="s">
        <v>513</v>
      </c>
      <c r="F212" s="191"/>
      <c r="G212" s="192">
        <f>G214</f>
        <v>5030.5</v>
      </c>
      <c r="H212" s="192">
        <f aca="true" t="shared" si="117" ref="H212:X212">H214</f>
        <v>4316.5</v>
      </c>
      <c r="I212" s="192">
        <f t="shared" si="117"/>
        <v>714</v>
      </c>
      <c r="J212" s="192">
        <f t="shared" si="117"/>
        <v>4398.6</v>
      </c>
      <c r="K212" s="192">
        <f t="shared" si="117"/>
        <v>4123.6</v>
      </c>
      <c r="L212" s="192">
        <f t="shared" si="117"/>
        <v>275</v>
      </c>
      <c r="M212" s="192">
        <f t="shared" si="117"/>
        <v>4781.430729539485</v>
      </c>
      <c r="N212" s="192">
        <f t="shared" si="117"/>
        <v>4781.430729539485</v>
      </c>
      <c r="O212" s="192">
        <f t="shared" si="117"/>
        <v>0</v>
      </c>
      <c r="P212" s="192">
        <f>P214</f>
        <v>37.830729539484764</v>
      </c>
      <c r="Q212" s="192">
        <f t="shared" si="117"/>
        <v>657.8307295394843</v>
      </c>
      <c r="R212" s="192">
        <f t="shared" si="117"/>
        <v>-275</v>
      </c>
      <c r="S212" s="192">
        <f>S214</f>
        <v>4846.322275</v>
      </c>
      <c r="T212" s="192">
        <f>T214</f>
        <v>4846.322275</v>
      </c>
      <c r="U212" s="192">
        <f>U214</f>
        <v>0</v>
      </c>
      <c r="V212" s="192">
        <f>V214</f>
        <v>69839.5288875</v>
      </c>
      <c r="W212" s="192">
        <f t="shared" si="117"/>
        <v>4839.528887500001</v>
      </c>
      <c r="X212" s="192">
        <f t="shared" si="117"/>
        <v>65000</v>
      </c>
    </row>
    <row r="213" spans="1:24" s="56" customFormat="1" ht="12.75" customHeight="1">
      <c r="A213" s="67"/>
      <c r="B213" s="51"/>
      <c r="C213" s="51"/>
      <c r="D213" s="37"/>
      <c r="E213" s="96" t="s">
        <v>251</v>
      </c>
      <c r="F213" s="37"/>
      <c r="G213" s="134"/>
      <c r="H213" s="134"/>
      <c r="I213" s="134"/>
      <c r="J213" s="134"/>
      <c r="K213" s="134"/>
      <c r="L213" s="134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</row>
    <row r="214" spans="1:24" s="56" customFormat="1" ht="15" customHeight="1">
      <c r="A214" s="77" t="s">
        <v>514</v>
      </c>
      <c r="B214" s="78" t="s">
        <v>273</v>
      </c>
      <c r="C214" s="78" t="s">
        <v>512</v>
      </c>
      <c r="D214" s="78" t="s">
        <v>255</v>
      </c>
      <c r="E214" s="96" t="s">
        <v>515</v>
      </c>
      <c r="F214" s="37"/>
      <c r="G214" s="142">
        <f aca="true" t="shared" si="118" ref="G214:N214">G216</f>
        <v>5030.5</v>
      </c>
      <c r="H214" s="142">
        <f t="shared" si="118"/>
        <v>4316.5</v>
      </c>
      <c r="I214" s="142">
        <f t="shared" si="118"/>
        <v>714</v>
      </c>
      <c r="J214" s="142">
        <f>K214+L214</f>
        <v>4398.6</v>
      </c>
      <c r="K214" s="142">
        <v>4123.6</v>
      </c>
      <c r="L214" s="142">
        <f t="shared" si="118"/>
        <v>275</v>
      </c>
      <c r="M214" s="142">
        <f t="shared" si="118"/>
        <v>4781.430729539485</v>
      </c>
      <c r="N214" s="142">
        <f t="shared" si="118"/>
        <v>4781.430729539485</v>
      </c>
      <c r="O214" s="140">
        <v>0</v>
      </c>
      <c r="P214" s="142">
        <f>P216</f>
        <v>37.830729539484764</v>
      </c>
      <c r="Q214" s="141">
        <f>N214-K214</f>
        <v>657.8307295394843</v>
      </c>
      <c r="R214" s="141">
        <f>O214-L214</f>
        <v>-275</v>
      </c>
      <c r="S214" s="142">
        <f>S216</f>
        <v>4846.322275</v>
      </c>
      <c r="T214" s="142">
        <f>T216</f>
        <v>4846.322275</v>
      </c>
      <c r="U214" s="140">
        <v>0</v>
      </c>
      <c r="V214" s="142">
        <f>W214+X214</f>
        <v>69839.5288875</v>
      </c>
      <c r="W214" s="142">
        <f>W216</f>
        <v>4839.528887500001</v>
      </c>
      <c r="X214" s="142">
        <f>X216</f>
        <v>65000</v>
      </c>
    </row>
    <row r="215" spans="1:24" s="56" customFormat="1" ht="12.75" customHeight="1">
      <c r="A215" s="67"/>
      <c r="B215" s="51"/>
      <c r="C215" s="51"/>
      <c r="D215" s="37"/>
      <c r="E215" s="96" t="s">
        <v>167</v>
      </c>
      <c r="F215" s="37"/>
      <c r="G215" s="134"/>
      <c r="H215" s="134"/>
      <c r="I215" s="134"/>
      <c r="J215" s="134"/>
      <c r="K215" s="134"/>
      <c r="L215" s="134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</row>
    <row r="216" spans="1:24" s="62" customFormat="1" ht="17.25" customHeight="1">
      <c r="A216" s="59"/>
      <c r="B216" s="60"/>
      <c r="C216" s="60"/>
      <c r="D216" s="86"/>
      <c r="E216" s="97" t="s">
        <v>458</v>
      </c>
      <c r="F216" s="38"/>
      <c r="G216" s="139">
        <f aca="true" t="shared" si="119" ref="G216:X216">SUM(G217:G221)</f>
        <v>5030.5</v>
      </c>
      <c r="H216" s="139">
        <f t="shared" si="119"/>
        <v>4316.5</v>
      </c>
      <c r="I216" s="139">
        <f t="shared" si="119"/>
        <v>714</v>
      </c>
      <c r="J216" s="139">
        <f t="shared" si="119"/>
        <v>4743.6</v>
      </c>
      <c r="K216" s="139">
        <f t="shared" si="119"/>
        <v>4468.6</v>
      </c>
      <c r="L216" s="139">
        <f t="shared" si="119"/>
        <v>275</v>
      </c>
      <c r="M216" s="139">
        <f t="shared" si="119"/>
        <v>4781.430729539485</v>
      </c>
      <c r="N216" s="139">
        <f t="shared" si="119"/>
        <v>4781.430729539485</v>
      </c>
      <c r="O216" s="139">
        <f t="shared" si="119"/>
        <v>0</v>
      </c>
      <c r="P216" s="139">
        <f>SUM(P217:P221)</f>
        <v>37.830729539484764</v>
      </c>
      <c r="Q216" s="139">
        <f t="shared" si="119"/>
        <v>312.83072953948476</v>
      </c>
      <c r="R216" s="139">
        <f t="shared" si="119"/>
        <v>-275</v>
      </c>
      <c r="S216" s="139">
        <f>SUM(S217:S221)</f>
        <v>4846.322275</v>
      </c>
      <c r="T216" s="139">
        <f>SUM(T217:T221)</f>
        <v>4846.322275</v>
      </c>
      <c r="U216" s="139">
        <f>SUM(U217:U221)</f>
        <v>0</v>
      </c>
      <c r="V216" s="139">
        <f>SUM(V217:V221)</f>
        <v>69839.5288875</v>
      </c>
      <c r="W216" s="139">
        <f t="shared" si="119"/>
        <v>4839.528887500001</v>
      </c>
      <c r="X216" s="139">
        <f t="shared" si="119"/>
        <v>65000</v>
      </c>
    </row>
    <row r="217" spans="1:24" s="62" customFormat="1" ht="33" customHeight="1">
      <c r="A217" s="59"/>
      <c r="B217" s="60"/>
      <c r="C217" s="60"/>
      <c r="D217" s="86"/>
      <c r="E217" s="102" t="s">
        <v>15</v>
      </c>
      <c r="F217" s="40" t="s">
        <v>16</v>
      </c>
      <c r="G217" s="142">
        <f>H217+I217</f>
        <v>4316.5</v>
      </c>
      <c r="H217" s="142">
        <v>4316.5</v>
      </c>
      <c r="I217" s="142">
        <v>0</v>
      </c>
      <c r="J217" s="142">
        <f>K217+L217</f>
        <v>3968.6</v>
      </c>
      <c r="K217" s="142">
        <f>'[8]ՄԺԾԾ-ծախս'!$K$28</f>
        <v>3968.6</v>
      </c>
      <c r="L217" s="142">
        <v>0</v>
      </c>
      <c r="M217" s="140">
        <f>N217+O217</f>
        <v>4281.430729539485</v>
      </c>
      <c r="N217" s="140">
        <f>'[8]ՄԺԾԾ-ծախս'!$N$28</f>
        <v>4281.430729539485</v>
      </c>
      <c r="O217" s="140">
        <v>0</v>
      </c>
      <c r="P217" s="140">
        <f>Q217+R217</f>
        <v>312.83072953948476</v>
      </c>
      <c r="Q217" s="141">
        <f aca="true" t="shared" si="120" ref="Q217:R221">N217-K217</f>
        <v>312.83072953948476</v>
      </c>
      <c r="R217" s="141">
        <f t="shared" si="120"/>
        <v>0</v>
      </c>
      <c r="S217" s="140">
        <f>T217+U217</f>
        <v>4346.322275</v>
      </c>
      <c r="T217" s="140">
        <f>'[8]ՄԺԾԾ-ծախս'!$T$28</f>
        <v>4346.322275</v>
      </c>
      <c r="U217" s="140">
        <v>0</v>
      </c>
      <c r="V217" s="140">
        <f>W217+X217</f>
        <v>4339.528887500001</v>
      </c>
      <c r="W217" s="142">
        <f>'[8]ՄԺԾԾ-ծախս'!$W$28</f>
        <v>4339.528887500001</v>
      </c>
      <c r="X217" s="140">
        <v>0</v>
      </c>
    </row>
    <row r="218" spans="1:24" s="62" customFormat="1" ht="15.75" customHeight="1">
      <c r="A218" s="59"/>
      <c r="B218" s="60"/>
      <c r="C218" s="60"/>
      <c r="D218" s="86"/>
      <c r="E218" s="102" t="s">
        <v>151</v>
      </c>
      <c r="F218" s="40">
        <v>4234</v>
      </c>
      <c r="G218" s="142">
        <f>H218+I218</f>
        <v>0</v>
      </c>
      <c r="H218" s="142">
        <v>0</v>
      </c>
      <c r="I218" s="142">
        <v>0</v>
      </c>
      <c r="J218" s="142">
        <f>K218+L218</f>
        <v>500</v>
      </c>
      <c r="K218" s="142">
        <v>500</v>
      </c>
      <c r="L218" s="142">
        <v>0</v>
      </c>
      <c r="M218" s="140">
        <f>N218+O218</f>
        <v>500</v>
      </c>
      <c r="N218" s="140">
        <f>'[2]բյուջե 2023-ծախս'!$V$22/1000</f>
        <v>500</v>
      </c>
      <c r="O218" s="140">
        <v>0</v>
      </c>
      <c r="P218" s="140">
        <f>Q218+R218</f>
        <v>0</v>
      </c>
      <c r="Q218" s="141">
        <f t="shared" si="120"/>
        <v>0</v>
      </c>
      <c r="R218" s="141">
        <f t="shared" si="120"/>
        <v>0</v>
      </c>
      <c r="S218" s="140">
        <f>T218+U218</f>
        <v>500</v>
      </c>
      <c r="T218" s="140">
        <f>'[3]բյուջե -2025'!$U$52/1000</f>
        <v>500</v>
      </c>
      <c r="U218" s="140">
        <v>0</v>
      </c>
      <c r="V218" s="140">
        <f>W218+X218</f>
        <v>500</v>
      </c>
      <c r="W218" s="142">
        <f>(T218+N218)/2</f>
        <v>500</v>
      </c>
      <c r="X218" s="140">
        <v>0</v>
      </c>
    </row>
    <row r="219" spans="1:24" s="62" customFormat="1" ht="11.25" customHeight="1">
      <c r="A219" s="59"/>
      <c r="B219" s="60"/>
      <c r="C219" s="60"/>
      <c r="D219" s="86"/>
      <c r="E219" s="102" t="s">
        <v>46</v>
      </c>
      <c r="F219" s="40" t="s">
        <v>45</v>
      </c>
      <c r="G219" s="142">
        <f>H219+I219</f>
        <v>516</v>
      </c>
      <c r="H219" s="142">
        <v>0</v>
      </c>
      <c r="I219" s="142">
        <v>516</v>
      </c>
      <c r="J219" s="142">
        <f>K219+L219</f>
        <v>275</v>
      </c>
      <c r="K219" s="142">
        <v>0</v>
      </c>
      <c r="L219" s="142">
        <v>275</v>
      </c>
      <c r="M219" s="140">
        <f>N219+O219</f>
        <v>0</v>
      </c>
      <c r="N219" s="140">
        <v>0</v>
      </c>
      <c r="O219" s="140">
        <v>0</v>
      </c>
      <c r="P219" s="140">
        <f>Q219+R219</f>
        <v>-275</v>
      </c>
      <c r="Q219" s="141">
        <f t="shared" si="120"/>
        <v>0</v>
      </c>
      <c r="R219" s="141">
        <f t="shared" si="120"/>
        <v>-275</v>
      </c>
      <c r="S219" s="140">
        <f>T219+U219</f>
        <v>0</v>
      </c>
      <c r="T219" s="140">
        <v>0</v>
      </c>
      <c r="U219" s="140">
        <v>0</v>
      </c>
      <c r="V219" s="140">
        <f>W219+X219</f>
        <v>0</v>
      </c>
      <c r="W219" s="142">
        <f>(T219+N219)/2</f>
        <v>0</v>
      </c>
      <c r="X219" s="140">
        <v>0</v>
      </c>
    </row>
    <row r="220" spans="1:24" s="62" customFormat="1" ht="11.25" customHeight="1">
      <c r="A220" s="59"/>
      <c r="B220" s="60"/>
      <c r="C220" s="60"/>
      <c r="D220" s="86"/>
      <c r="E220" s="102" t="s">
        <v>41</v>
      </c>
      <c r="F220" s="40" t="s">
        <v>42</v>
      </c>
      <c r="G220" s="142">
        <f>H220+I220</f>
        <v>198</v>
      </c>
      <c r="H220" s="142">
        <v>0</v>
      </c>
      <c r="I220" s="142">
        <v>198</v>
      </c>
      <c r="J220" s="142"/>
      <c r="K220" s="142"/>
      <c r="L220" s="142"/>
      <c r="M220" s="140"/>
      <c r="N220" s="140"/>
      <c r="O220" s="140"/>
      <c r="P220" s="140"/>
      <c r="Q220" s="141"/>
      <c r="R220" s="141"/>
      <c r="S220" s="140"/>
      <c r="T220" s="140"/>
      <c r="U220" s="140"/>
      <c r="V220" s="140"/>
      <c r="W220" s="142"/>
      <c r="X220" s="140"/>
    </row>
    <row r="221" spans="1:24" s="62" customFormat="1" ht="11.25" customHeight="1">
      <c r="A221" s="59"/>
      <c r="B221" s="60"/>
      <c r="C221" s="60"/>
      <c r="D221" s="86"/>
      <c r="E221" s="102" t="s">
        <v>34</v>
      </c>
      <c r="F221" s="40" t="s">
        <v>33</v>
      </c>
      <c r="G221" s="142">
        <f>H221+I221</f>
        <v>0</v>
      </c>
      <c r="H221" s="142">
        <v>0</v>
      </c>
      <c r="I221" s="142">
        <v>0</v>
      </c>
      <c r="J221" s="142">
        <f>K221+L221</f>
        <v>0</v>
      </c>
      <c r="K221" s="142">
        <v>0</v>
      </c>
      <c r="L221" s="142">
        <v>0</v>
      </c>
      <c r="M221" s="140">
        <f>N221+O221</f>
        <v>0</v>
      </c>
      <c r="N221" s="140">
        <v>0</v>
      </c>
      <c r="O221" s="140">
        <v>0</v>
      </c>
      <c r="P221" s="140">
        <f>Q221+R221</f>
        <v>0</v>
      </c>
      <c r="Q221" s="141">
        <f t="shared" si="120"/>
        <v>0</v>
      </c>
      <c r="R221" s="141">
        <f t="shared" si="120"/>
        <v>0</v>
      </c>
      <c r="S221" s="140">
        <f>T221+U221</f>
        <v>0</v>
      </c>
      <c r="T221" s="140">
        <v>0</v>
      </c>
      <c r="U221" s="140">
        <v>0</v>
      </c>
      <c r="V221" s="140">
        <f>W221+X221</f>
        <v>65000</v>
      </c>
      <c r="W221" s="142">
        <f>(T221+N221)/2</f>
        <v>0</v>
      </c>
      <c r="X221" s="135">
        <f>'[4]ծրագրեր 24-26'!$G$41+'[4]ծրագրեր 24-26'!$H$41</f>
        <v>65000</v>
      </c>
    </row>
    <row r="222" spans="1:24" s="98" customFormat="1" ht="25.5" customHeight="1">
      <c r="A222" s="189" t="s">
        <v>516</v>
      </c>
      <c r="B222" s="190" t="s">
        <v>273</v>
      </c>
      <c r="C222" s="190" t="s">
        <v>517</v>
      </c>
      <c r="D222" s="191" t="s">
        <v>246</v>
      </c>
      <c r="E222" s="170" t="s">
        <v>518</v>
      </c>
      <c r="F222" s="191"/>
      <c r="G222" s="192">
        <f>G224</f>
        <v>-1098.3</v>
      </c>
      <c r="H222" s="192">
        <f>H224</f>
        <v>0</v>
      </c>
      <c r="I222" s="192">
        <f>I224</f>
        <v>-1098.3</v>
      </c>
      <c r="J222" s="192">
        <f aca="true" t="shared" si="121" ref="J222:X222">J224</f>
        <v>-35818.3</v>
      </c>
      <c r="K222" s="192">
        <f t="shared" si="121"/>
        <v>0</v>
      </c>
      <c r="L222" s="192">
        <f t="shared" si="121"/>
        <v>-35818.3</v>
      </c>
      <c r="M222" s="192">
        <f t="shared" si="121"/>
        <v>-204506.6</v>
      </c>
      <c r="N222" s="192">
        <f t="shared" si="121"/>
        <v>0</v>
      </c>
      <c r="O222" s="192">
        <f t="shared" si="121"/>
        <v>-204506.6</v>
      </c>
      <c r="P222" s="192">
        <f>P224</f>
        <v>-168688.3</v>
      </c>
      <c r="Q222" s="192">
        <f t="shared" si="121"/>
        <v>0</v>
      </c>
      <c r="R222" s="192">
        <f t="shared" si="121"/>
        <v>-168688.3</v>
      </c>
      <c r="S222" s="192">
        <f>S224</f>
        <v>-244155</v>
      </c>
      <c r="T222" s="192">
        <f>T224</f>
        <v>0</v>
      </c>
      <c r="U222" s="192">
        <f>U224</f>
        <v>-244155</v>
      </c>
      <c r="V222" s="192">
        <f>V224</f>
        <v>-196861.05</v>
      </c>
      <c r="W222" s="192">
        <f t="shared" si="121"/>
        <v>0</v>
      </c>
      <c r="X222" s="192">
        <f t="shared" si="121"/>
        <v>-196861.05</v>
      </c>
    </row>
    <row r="223" spans="1:24" s="56" customFormat="1" ht="12.75" customHeight="1">
      <c r="A223" s="67"/>
      <c r="B223" s="51"/>
      <c r="C223" s="51"/>
      <c r="D223" s="37"/>
      <c r="E223" s="96" t="s">
        <v>251</v>
      </c>
      <c r="F223" s="37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</row>
    <row r="224" spans="1:24" s="56" customFormat="1" ht="15.75" customHeight="1">
      <c r="A224" s="77" t="s">
        <v>519</v>
      </c>
      <c r="B224" s="78" t="s">
        <v>273</v>
      </c>
      <c r="C224" s="78" t="s">
        <v>517</v>
      </c>
      <c r="D224" s="78" t="s">
        <v>249</v>
      </c>
      <c r="E224" s="96" t="s">
        <v>518</v>
      </c>
      <c r="F224" s="37"/>
      <c r="G224" s="142">
        <f>G226+G228+G230+G232+G236</f>
        <v>-1098.3</v>
      </c>
      <c r="H224" s="142">
        <f>H226+H228+H230+H232+H236</f>
        <v>0</v>
      </c>
      <c r="I224" s="142">
        <f>I226+I228+I230+I232+I236</f>
        <v>-1098.3</v>
      </c>
      <c r="J224" s="142">
        <f>J226+J228+J230+J232+J236</f>
        <v>-35818.3</v>
      </c>
      <c r="K224" s="142">
        <f>K226+K228+K230+K232+K236</f>
        <v>0</v>
      </c>
      <c r="L224" s="142">
        <f>L236</f>
        <v>-35818.3</v>
      </c>
      <c r="M224" s="142">
        <f>O224</f>
        <v>-204506.6</v>
      </c>
      <c r="N224" s="142">
        <f>N226+N228+N230+N232+N236</f>
        <v>0</v>
      </c>
      <c r="O224" s="142">
        <v>-204506.6</v>
      </c>
      <c r="P224" s="142">
        <f>P226+P228+P230+P232+P236</f>
        <v>-168688.3</v>
      </c>
      <c r="Q224" s="141">
        <f>N224-K224</f>
        <v>0</v>
      </c>
      <c r="R224" s="141">
        <f>O224-L224</f>
        <v>-168688.3</v>
      </c>
      <c r="S224" s="142">
        <f>T224+U224</f>
        <v>-244155</v>
      </c>
      <c r="T224" s="142">
        <f>T226+T228+T230+T232+T236</f>
        <v>0</v>
      </c>
      <c r="U224" s="142">
        <f>U236</f>
        <v>-244155</v>
      </c>
      <c r="V224" s="142">
        <f>W224+X224</f>
        <v>-196861.05</v>
      </c>
      <c r="W224" s="142">
        <f>W226+W228+W230+W232+W236</f>
        <v>0</v>
      </c>
      <c r="X224" s="142">
        <f>X236</f>
        <v>-196861.05</v>
      </c>
    </row>
    <row r="225" spans="1:24" s="56" customFormat="1" ht="12.75" customHeight="1">
      <c r="A225" s="67"/>
      <c r="B225" s="51"/>
      <c r="C225" s="51"/>
      <c r="D225" s="37"/>
      <c r="E225" s="96" t="s">
        <v>167</v>
      </c>
      <c r="F225" s="37"/>
      <c r="G225" s="134"/>
      <c r="H225" s="134"/>
      <c r="I225" s="134"/>
      <c r="J225" s="134"/>
      <c r="K225" s="134"/>
      <c r="L225" s="134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</row>
    <row r="226" spans="1:24" s="62" customFormat="1" ht="12.75" customHeight="1">
      <c r="A226" s="59"/>
      <c r="B226" s="60"/>
      <c r="C226" s="60"/>
      <c r="D226" s="86"/>
      <c r="E226" s="97" t="s">
        <v>459</v>
      </c>
      <c r="F226" s="38"/>
      <c r="G226" s="139">
        <f aca="true" t="shared" si="122" ref="G226:X226">G227</f>
        <v>0</v>
      </c>
      <c r="H226" s="139">
        <f t="shared" si="122"/>
        <v>0</v>
      </c>
      <c r="I226" s="139">
        <f t="shared" si="122"/>
        <v>0</v>
      </c>
      <c r="J226" s="139">
        <f t="shared" si="122"/>
        <v>0</v>
      </c>
      <c r="K226" s="139">
        <f t="shared" si="122"/>
        <v>0</v>
      </c>
      <c r="L226" s="139">
        <f t="shared" si="122"/>
        <v>0</v>
      </c>
      <c r="M226" s="139">
        <f t="shared" si="122"/>
        <v>0</v>
      </c>
      <c r="N226" s="139">
        <f t="shared" si="122"/>
        <v>0</v>
      </c>
      <c r="O226" s="139">
        <f t="shared" si="122"/>
        <v>0</v>
      </c>
      <c r="P226" s="139">
        <f t="shared" si="122"/>
        <v>0</v>
      </c>
      <c r="Q226" s="139">
        <f t="shared" si="122"/>
        <v>0</v>
      </c>
      <c r="R226" s="139">
        <f t="shared" si="122"/>
        <v>0</v>
      </c>
      <c r="S226" s="139">
        <f t="shared" si="122"/>
        <v>0</v>
      </c>
      <c r="T226" s="139">
        <f t="shared" si="122"/>
        <v>0</v>
      </c>
      <c r="U226" s="139">
        <f t="shared" si="122"/>
        <v>0</v>
      </c>
      <c r="V226" s="139">
        <f t="shared" si="122"/>
        <v>0</v>
      </c>
      <c r="W226" s="139">
        <f t="shared" si="122"/>
        <v>0</v>
      </c>
      <c r="X226" s="139">
        <f t="shared" si="122"/>
        <v>0</v>
      </c>
    </row>
    <row r="227" spans="1:24" s="62" customFormat="1" ht="12.75" customHeight="1">
      <c r="A227" s="59"/>
      <c r="B227" s="60"/>
      <c r="C227" s="60"/>
      <c r="D227" s="86"/>
      <c r="E227" s="102" t="s">
        <v>353</v>
      </c>
      <c r="F227" s="40" t="s">
        <v>354</v>
      </c>
      <c r="G227" s="142">
        <v>0</v>
      </c>
      <c r="H227" s="142">
        <v>0</v>
      </c>
      <c r="I227" s="142">
        <v>0</v>
      </c>
      <c r="J227" s="142">
        <v>0</v>
      </c>
      <c r="K227" s="142">
        <v>0</v>
      </c>
      <c r="L227" s="142">
        <v>0</v>
      </c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</row>
    <row r="228" spans="1:24" s="62" customFormat="1" ht="60.75" customHeight="1">
      <c r="A228" s="59"/>
      <c r="B228" s="60"/>
      <c r="C228" s="60"/>
      <c r="D228" s="86"/>
      <c r="E228" s="97" t="s">
        <v>460</v>
      </c>
      <c r="F228" s="38"/>
      <c r="G228" s="139">
        <f aca="true" t="shared" si="123" ref="G228:X228">G229</f>
        <v>0</v>
      </c>
      <c r="H228" s="139">
        <f t="shared" si="123"/>
        <v>0</v>
      </c>
      <c r="I228" s="139">
        <f t="shared" si="123"/>
        <v>0</v>
      </c>
      <c r="J228" s="139">
        <f t="shared" si="123"/>
        <v>0</v>
      </c>
      <c r="K228" s="139">
        <f t="shared" si="123"/>
        <v>0</v>
      </c>
      <c r="L228" s="139">
        <f t="shared" si="123"/>
        <v>0</v>
      </c>
      <c r="M228" s="139">
        <f t="shared" si="123"/>
        <v>0</v>
      </c>
      <c r="N228" s="139">
        <f t="shared" si="123"/>
        <v>0</v>
      </c>
      <c r="O228" s="139">
        <f t="shared" si="123"/>
        <v>0</v>
      </c>
      <c r="P228" s="139">
        <f t="shared" si="123"/>
        <v>0</v>
      </c>
      <c r="Q228" s="139">
        <f t="shared" si="123"/>
        <v>0</v>
      </c>
      <c r="R228" s="139">
        <f t="shared" si="123"/>
        <v>0</v>
      </c>
      <c r="S228" s="139">
        <f t="shared" si="123"/>
        <v>0</v>
      </c>
      <c r="T228" s="139">
        <f t="shared" si="123"/>
        <v>0</v>
      </c>
      <c r="U228" s="139">
        <f t="shared" si="123"/>
        <v>0</v>
      </c>
      <c r="V228" s="139">
        <f t="shared" si="123"/>
        <v>0</v>
      </c>
      <c r="W228" s="139">
        <f t="shared" si="123"/>
        <v>0</v>
      </c>
      <c r="X228" s="139">
        <f t="shared" si="123"/>
        <v>0</v>
      </c>
    </row>
    <row r="229" spans="1:24" s="62" customFormat="1" ht="33" customHeight="1">
      <c r="A229" s="59"/>
      <c r="B229" s="60"/>
      <c r="C229" s="60"/>
      <c r="D229" s="86"/>
      <c r="E229" s="102" t="s">
        <v>15</v>
      </c>
      <c r="F229" s="40" t="s">
        <v>16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142">
        <v>0</v>
      </c>
      <c r="M229" s="140">
        <f>N229+O229</f>
        <v>0</v>
      </c>
      <c r="N229" s="140">
        <v>0</v>
      </c>
      <c r="O229" s="140">
        <v>0</v>
      </c>
      <c r="P229" s="140">
        <f>Q229+R229</f>
        <v>0</v>
      </c>
      <c r="Q229" s="141">
        <f>N229-K229</f>
        <v>0</v>
      </c>
      <c r="R229" s="141">
        <f>O229-L229</f>
        <v>0</v>
      </c>
      <c r="S229" s="140">
        <f>T229+U229</f>
        <v>0</v>
      </c>
      <c r="T229" s="140">
        <v>0</v>
      </c>
      <c r="U229" s="140">
        <v>0</v>
      </c>
      <c r="V229" s="140">
        <f>W229+X229</f>
        <v>0</v>
      </c>
      <c r="W229" s="140">
        <v>0</v>
      </c>
      <c r="X229" s="140">
        <v>0</v>
      </c>
    </row>
    <row r="230" spans="1:24" s="62" customFormat="1" ht="25.5" customHeight="1">
      <c r="A230" s="59"/>
      <c r="B230" s="60"/>
      <c r="C230" s="60"/>
      <c r="D230" s="86"/>
      <c r="E230" s="97" t="s">
        <v>461</v>
      </c>
      <c r="F230" s="38"/>
      <c r="G230" s="139">
        <f aca="true" t="shared" si="124" ref="G230:X230">G231</f>
        <v>0</v>
      </c>
      <c r="H230" s="139">
        <f t="shared" si="124"/>
        <v>0</v>
      </c>
      <c r="I230" s="139">
        <f t="shared" si="124"/>
        <v>0</v>
      </c>
      <c r="J230" s="139">
        <f t="shared" si="124"/>
        <v>0</v>
      </c>
      <c r="K230" s="139">
        <f t="shared" si="124"/>
        <v>0</v>
      </c>
      <c r="L230" s="139">
        <f t="shared" si="124"/>
        <v>0</v>
      </c>
      <c r="M230" s="139">
        <f t="shared" si="124"/>
        <v>0</v>
      </c>
      <c r="N230" s="139">
        <f t="shared" si="124"/>
        <v>0</v>
      </c>
      <c r="O230" s="139">
        <f t="shared" si="124"/>
        <v>0</v>
      </c>
      <c r="P230" s="139">
        <f t="shared" si="124"/>
        <v>0</v>
      </c>
      <c r="Q230" s="139">
        <f t="shared" si="124"/>
        <v>0</v>
      </c>
      <c r="R230" s="139">
        <f t="shared" si="124"/>
        <v>0</v>
      </c>
      <c r="S230" s="139">
        <f t="shared" si="124"/>
        <v>0</v>
      </c>
      <c r="T230" s="139">
        <f t="shared" si="124"/>
        <v>0</v>
      </c>
      <c r="U230" s="139">
        <f t="shared" si="124"/>
        <v>0</v>
      </c>
      <c r="V230" s="139">
        <f t="shared" si="124"/>
        <v>0</v>
      </c>
      <c r="W230" s="139">
        <f t="shared" si="124"/>
        <v>0</v>
      </c>
      <c r="X230" s="139">
        <f t="shared" si="124"/>
        <v>0</v>
      </c>
    </row>
    <row r="231" spans="1:24" s="62" customFormat="1" ht="24" customHeight="1">
      <c r="A231" s="59"/>
      <c r="B231" s="60"/>
      <c r="C231" s="60"/>
      <c r="D231" s="86"/>
      <c r="E231" s="102" t="s">
        <v>13</v>
      </c>
      <c r="F231" s="40" t="s">
        <v>14</v>
      </c>
      <c r="G231" s="142">
        <v>0</v>
      </c>
      <c r="H231" s="142">
        <v>0</v>
      </c>
      <c r="I231" s="142">
        <v>0</v>
      </c>
      <c r="J231" s="142">
        <v>0</v>
      </c>
      <c r="K231" s="142">
        <v>0</v>
      </c>
      <c r="L231" s="142">
        <v>0</v>
      </c>
      <c r="M231" s="140">
        <f>N231+O231</f>
        <v>0</v>
      </c>
      <c r="N231" s="140">
        <v>0</v>
      </c>
      <c r="O231" s="140">
        <v>0</v>
      </c>
      <c r="P231" s="140">
        <f>Q231+R231</f>
        <v>0</v>
      </c>
      <c r="Q231" s="141">
        <f>N231-K231</f>
        <v>0</v>
      </c>
      <c r="R231" s="141">
        <f>O231-L231</f>
        <v>0</v>
      </c>
      <c r="S231" s="140">
        <f>T231+U231</f>
        <v>0</v>
      </c>
      <c r="T231" s="140">
        <v>0</v>
      </c>
      <c r="U231" s="140">
        <v>0</v>
      </c>
      <c r="V231" s="140">
        <f>W231+X231</f>
        <v>0</v>
      </c>
      <c r="W231" s="140">
        <v>0</v>
      </c>
      <c r="X231" s="140">
        <v>0</v>
      </c>
    </row>
    <row r="232" spans="1:24" s="62" customFormat="1" ht="33.75" customHeight="1">
      <c r="A232" s="59"/>
      <c r="B232" s="60"/>
      <c r="C232" s="60"/>
      <c r="D232" s="86"/>
      <c r="E232" s="97" t="s">
        <v>462</v>
      </c>
      <c r="F232" s="38"/>
      <c r="G232" s="139">
        <f aca="true" t="shared" si="125" ref="G232:X232">SUM(G233:G235)</f>
        <v>0</v>
      </c>
      <c r="H232" s="139">
        <f t="shared" si="125"/>
        <v>0</v>
      </c>
      <c r="I232" s="139">
        <f t="shared" si="125"/>
        <v>0</v>
      </c>
      <c r="J232" s="139">
        <f t="shared" si="125"/>
        <v>0</v>
      </c>
      <c r="K232" s="139">
        <f t="shared" si="125"/>
        <v>0</v>
      </c>
      <c r="L232" s="139">
        <f t="shared" si="125"/>
        <v>0</v>
      </c>
      <c r="M232" s="139">
        <f t="shared" si="125"/>
        <v>0</v>
      </c>
      <c r="N232" s="139">
        <f t="shared" si="125"/>
        <v>0</v>
      </c>
      <c r="O232" s="139">
        <f t="shared" si="125"/>
        <v>0</v>
      </c>
      <c r="P232" s="139">
        <f>SUM(P233:P235)</f>
        <v>0</v>
      </c>
      <c r="Q232" s="139">
        <f t="shared" si="125"/>
        <v>0</v>
      </c>
      <c r="R232" s="139">
        <f t="shared" si="125"/>
        <v>0</v>
      </c>
      <c r="S232" s="139">
        <f>SUM(S233:S235)</f>
        <v>0</v>
      </c>
      <c r="T232" s="139">
        <f>SUM(T233:T235)</f>
        <v>0</v>
      </c>
      <c r="U232" s="139">
        <f>SUM(U233:U235)</f>
        <v>0</v>
      </c>
      <c r="V232" s="139">
        <f>SUM(V233:V235)</f>
        <v>0</v>
      </c>
      <c r="W232" s="139">
        <f t="shared" si="125"/>
        <v>0</v>
      </c>
      <c r="X232" s="139">
        <f t="shared" si="125"/>
        <v>0</v>
      </c>
    </row>
    <row r="233" spans="1:24" s="62" customFormat="1" ht="15" customHeight="1">
      <c r="A233" s="59"/>
      <c r="B233" s="60"/>
      <c r="C233" s="60"/>
      <c r="D233" s="86"/>
      <c r="E233" s="102" t="s">
        <v>19</v>
      </c>
      <c r="F233" s="40" t="s">
        <v>20</v>
      </c>
      <c r="G233" s="142">
        <v>0</v>
      </c>
      <c r="H233" s="142">
        <v>0</v>
      </c>
      <c r="I233" s="142">
        <v>0</v>
      </c>
      <c r="J233" s="142">
        <v>0</v>
      </c>
      <c r="K233" s="142">
        <v>0</v>
      </c>
      <c r="L233" s="142">
        <v>0</v>
      </c>
      <c r="M233" s="140">
        <f>N233+O233</f>
        <v>0</v>
      </c>
      <c r="N233" s="140">
        <v>0</v>
      </c>
      <c r="O233" s="140">
        <v>0</v>
      </c>
      <c r="P233" s="140">
        <f>Q233+R233</f>
        <v>0</v>
      </c>
      <c r="Q233" s="141">
        <f aca="true" t="shared" si="126" ref="Q233:R235">N233-K233</f>
        <v>0</v>
      </c>
      <c r="R233" s="141">
        <f t="shared" si="126"/>
        <v>0</v>
      </c>
      <c r="S233" s="140">
        <f>T233+U233</f>
        <v>0</v>
      </c>
      <c r="T233" s="140">
        <v>0</v>
      </c>
      <c r="U233" s="140">
        <v>0</v>
      </c>
      <c r="V233" s="140">
        <f>W233+X233</f>
        <v>0</v>
      </c>
      <c r="W233" s="140">
        <v>0</v>
      </c>
      <c r="X233" s="140">
        <v>0</v>
      </c>
    </row>
    <row r="234" spans="1:24" s="62" customFormat="1" ht="15" customHeight="1">
      <c r="A234" s="59"/>
      <c r="B234" s="60"/>
      <c r="C234" s="60"/>
      <c r="D234" s="86"/>
      <c r="E234" s="102" t="s">
        <v>21</v>
      </c>
      <c r="F234" s="40" t="s">
        <v>22</v>
      </c>
      <c r="G234" s="142">
        <v>0</v>
      </c>
      <c r="H234" s="142">
        <v>0</v>
      </c>
      <c r="I234" s="142">
        <v>0</v>
      </c>
      <c r="J234" s="142">
        <v>0</v>
      </c>
      <c r="K234" s="142">
        <v>0</v>
      </c>
      <c r="L234" s="142">
        <v>0</v>
      </c>
      <c r="M234" s="140">
        <f>N234+O234</f>
        <v>0</v>
      </c>
      <c r="N234" s="140">
        <v>0</v>
      </c>
      <c r="O234" s="140">
        <v>0</v>
      </c>
      <c r="P234" s="140">
        <f>Q234+R234</f>
        <v>0</v>
      </c>
      <c r="Q234" s="141">
        <f t="shared" si="126"/>
        <v>0</v>
      </c>
      <c r="R234" s="141">
        <f t="shared" si="126"/>
        <v>0</v>
      </c>
      <c r="S234" s="140">
        <f>T234+U234</f>
        <v>0</v>
      </c>
      <c r="T234" s="140">
        <v>0</v>
      </c>
      <c r="U234" s="140">
        <v>0</v>
      </c>
      <c r="V234" s="140">
        <f>W234+X234</f>
        <v>0</v>
      </c>
      <c r="W234" s="140">
        <v>0</v>
      </c>
      <c r="X234" s="140">
        <v>0</v>
      </c>
    </row>
    <row r="235" spans="1:24" s="62" customFormat="1" ht="24.75" customHeight="1">
      <c r="A235" s="59"/>
      <c r="B235" s="60"/>
      <c r="C235" s="60"/>
      <c r="D235" s="86"/>
      <c r="E235" s="102" t="s">
        <v>25</v>
      </c>
      <c r="F235" s="40" t="s">
        <v>26</v>
      </c>
      <c r="G235" s="142">
        <v>0</v>
      </c>
      <c r="H235" s="142">
        <v>0</v>
      </c>
      <c r="I235" s="142">
        <v>0</v>
      </c>
      <c r="J235" s="142">
        <v>0</v>
      </c>
      <c r="K235" s="142">
        <v>0</v>
      </c>
      <c r="L235" s="142">
        <v>0</v>
      </c>
      <c r="M235" s="140">
        <f>N235+O235</f>
        <v>0</v>
      </c>
      <c r="N235" s="140">
        <v>0</v>
      </c>
      <c r="O235" s="140">
        <v>0</v>
      </c>
      <c r="P235" s="140">
        <f>Q235+R235</f>
        <v>0</v>
      </c>
      <c r="Q235" s="141">
        <f t="shared" si="126"/>
        <v>0</v>
      </c>
      <c r="R235" s="141">
        <f t="shared" si="126"/>
        <v>0</v>
      </c>
      <c r="S235" s="140">
        <f>T235+U235</f>
        <v>0</v>
      </c>
      <c r="T235" s="140">
        <v>0</v>
      </c>
      <c r="U235" s="140">
        <v>0</v>
      </c>
      <c r="V235" s="140">
        <f>W235+X235</f>
        <v>0</v>
      </c>
      <c r="W235" s="140">
        <v>0</v>
      </c>
      <c r="X235" s="140">
        <v>0</v>
      </c>
    </row>
    <row r="236" spans="1:24" s="62" customFormat="1" ht="25.5" customHeight="1">
      <c r="A236" s="59"/>
      <c r="B236" s="60"/>
      <c r="C236" s="60"/>
      <c r="D236" s="86"/>
      <c r="E236" s="97" t="s">
        <v>463</v>
      </c>
      <c r="F236" s="38"/>
      <c r="G236" s="139">
        <f aca="true" t="shared" si="127" ref="G236:X236">SUM(G237:G239)</f>
        <v>-1098.3</v>
      </c>
      <c r="H236" s="139">
        <f t="shared" si="127"/>
        <v>0</v>
      </c>
      <c r="I236" s="139">
        <f t="shared" si="127"/>
        <v>-1098.3</v>
      </c>
      <c r="J236" s="139">
        <f t="shared" si="127"/>
        <v>-35818.3</v>
      </c>
      <c r="K236" s="139">
        <f t="shared" si="127"/>
        <v>0</v>
      </c>
      <c r="L236" s="139">
        <f t="shared" si="127"/>
        <v>-35818.3</v>
      </c>
      <c r="M236" s="139">
        <f t="shared" si="127"/>
        <v>-204506.6</v>
      </c>
      <c r="N236" s="139">
        <f t="shared" si="127"/>
        <v>0</v>
      </c>
      <c r="O236" s="139">
        <f t="shared" si="127"/>
        <v>-204506.6</v>
      </c>
      <c r="P236" s="139">
        <f>SUM(P237:P239)</f>
        <v>-168688.3</v>
      </c>
      <c r="Q236" s="139">
        <f t="shared" si="127"/>
        <v>0</v>
      </c>
      <c r="R236" s="139">
        <f t="shared" si="127"/>
        <v>-168688.3</v>
      </c>
      <c r="S236" s="139">
        <f>SUM(S237:S239)</f>
        <v>-244155</v>
      </c>
      <c r="T236" s="139">
        <f>SUM(T237:T239)</f>
        <v>0</v>
      </c>
      <c r="U236" s="139">
        <f>SUM(U237:U239)</f>
        <v>-244155</v>
      </c>
      <c r="V236" s="139">
        <f>SUM(V237:V239)</f>
        <v>-196861.05</v>
      </c>
      <c r="W236" s="139">
        <f t="shared" si="127"/>
        <v>0</v>
      </c>
      <c r="X236" s="139">
        <f t="shared" si="127"/>
        <v>-196861.05</v>
      </c>
    </row>
    <row r="237" spans="1:24" s="56" customFormat="1" ht="12.75" customHeight="1">
      <c r="A237" s="67"/>
      <c r="B237" s="51"/>
      <c r="C237" s="51"/>
      <c r="D237" s="37"/>
      <c r="E237" s="96" t="s">
        <v>47</v>
      </c>
      <c r="F237" s="78" t="s">
        <v>48</v>
      </c>
      <c r="G237" s="142">
        <v>0</v>
      </c>
      <c r="H237" s="142">
        <v>0</v>
      </c>
      <c r="I237" s="142">
        <v>0</v>
      </c>
      <c r="J237" s="143">
        <f>K237+L237</f>
        <v>0</v>
      </c>
      <c r="K237" s="143">
        <v>0</v>
      </c>
      <c r="L237" s="143">
        <v>0</v>
      </c>
      <c r="M237" s="140">
        <f>N237+O237</f>
        <v>0</v>
      </c>
      <c r="N237" s="140">
        <v>0</v>
      </c>
      <c r="O237" s="140">
        <v>0</v>
      </c>
      <c r="P237" s="140">
        <f>Q237+R237</f>
        <v>0</v>
      </c>
      <c r="Q237" s="141">
        <f aca="true" t="shared" si="128" ref="Q237:R239">N237-K237</f>
        <v>0</v>
      </c>
      <c r="R237" s="141">
        <f t="shared" si="128"/>
        <v>0</v>
      </c>
      <c r="S237" s="140">
        <f>T237+U237</f>
        <v>0</v>
      </c>
      <c r="T237" s="140">
        <v>0</v>
      </c>
      <c r="U237" s="140">
        <v>0</v>
      </c>
      <c r="V237" s="140">
        <f>W237+X237</f>
        <v>0</v>
      </c>
      <c r="W237" s="140">
        <v>0</v>
      </c>
      <c r="X237" s="140">
        <v>0</v>
      </c>
    </row>
    <row r="238" spans="1:24" s="56" customFormat="1" ht="12.75" customHeight="1">
      <c r="A238" s="67"/>
      <c r="B238" s="51"/>
      <c r="C238" s="51"/>
      <c r="D238" s="37"/>
      <c r="E238" s="96" t="s">
        <v>106</v>
      </c>
      <c r="F238" s="78">
        <v>8131</v>
      </c>
      <c r="G238" s="142">
        <f>H238+I238</f>
        <v>0</v>
      </c>
      <c r="H238" s="142">
        <v>0</v>
      </c>
      <c r="I238" s="142">
        <v>0</v>
      </c>
      <c r="J238" s="143">
        <f>K238+L238</f>
        <v>0</v>
      </c>
      <c r="K238" s="143">
        <v>0</v>
      </c>
      <c r="L238" s="143">
        <v>0</v>
      </c>
      <c r="M238" s="140">
        <f>N238+O238</f>
        <v>0</v>
      </c>
      <c r="N238" s="140">
        <v>0</v>
      </c>
      <c r="O238" s="140">
        <v>0</v>
      </c>
      <c r="P238" s="140">
        <f>Q238+R238</f>
        <v>0</v>
      </c>
      <c r="Q238" s="141">
        <f t="shared" si="128"/>
        <v>0</v>
      </c>
      <c r="R238" s="141">
        <f t="shared" si="128"/>
        <v>0</v>
      </c>
      <c r="S238" s="140">
        <f>T238+U238</f>
        <v>0</v>
      </c>
      <c r="T238" s="140">
        <v>0</v>
      </c>
      <c r="U238" s="140">
        <v>0</v>
      </c>
      <c r="V238" s="140">
        <f>W238+X238</f>
        <v>0</v>
      </c>
      <c r="W238" s="140">
        <v>0</v>
      </c>
      <c r="X238" s="140">
        <v>0</v>
      </c>
    </row>
    <row r="239" spans="1:24" s="56" customFormat="1" ht="15" customHeight="1">
      <c r="A239" s="67"/>
      <c r="B239" s="51"/>
      <c r="C239" s="51"/>
      <c r="D239" s="37"/>
      <c r="E239" s="96" t="s">
        <v>50</v>
      </c>
      <c r="F239" s="78" t="s">
        <v>51</v>
      </c>
      <c r="G239" s="142">
        <f>H239+I239</f>
        <v>-1098.3</v>
      </c>
      <c r="H239" s="142">
        <v>0</v>
      </c>
      <c r="I239" s="142">
        <v>-1098.3</v>
      </c>
      <c r="J239" s="143">
        <f>K239+L239</f>
        <v>-35818.3</v>
      </c>
      <c r="K239" s="143">
        <v>0</v>
      </c>
      <c r="L239" s="143">
        <v>-35818.3</v>
      </c>
      <c r="M239" s="140">
        <f>N239+O239</f>
        <v>-204506.6</v>
      </c>
      <c r="N239" s="140">
        <v>0</v>
      </c>
      <c r="O239" s="140">
        <f>'[3]ՄԺԾԾ-ծախսեր'!$N$60</f>
        <v>-204506.6</v>
      </c>
      <c r="P239" s="140">
        <f>Q239+R239</f>
        <v>-168688.3</v>
      </c>
      <c r="Q239" s="141">
        <f t="shared" si="128"/>
        <v>0</v>
      </c>
      <c r="R239" s="141">
        <f>O239-L239</f>
        <v>-168688.3</v>
      </c>
      <c r="S239" s="140">
        <f>T239+U239</f>
        <v>-244155</v>
      </c>
      <c r="T239" s="140">
        <v>0</v>
      </c>
      <c r="U239" s="140">
        <f>-1*'[4]ծրագրեր 24-26'!$E$49</f>
        <v>-244155</v>
      </c>
      <c r="V239" s="140">
        <f>W239+X239</f>
        <v>-196861.05</v>
      </c>
      <c r="W239" s="149">
        <v>0</v>
      </c>
      <c r="X239" s="149">
        <f>-1*'[4]ծրագրեր 24-26'!$G$49</f>
        <v>-196861.05</v>
      </c>
    </row>
    <row r="240" spans="1:24" s="98" customFormat="1" ht="24" customHeight="1">
      <c r="A240" s="193" t="s">
        <v>520</v>
      </c>
      <c r="B240" s="194" t="s">
        <v>521</v>
      </c>
      <c r="C240" s="194" t="s">
        <v>246</v>
      </c>
      <c r="D240" s="195" t="s">
        <v>246</v>
      </c>
      <c r="E240" s="196" t="s">
        <v>522</v>
      </c>
      <c r="F240" s="195"/>
      <c r="G240" s="197">
        <f>H240+I240</f>
        <v>109361.49999999999</v>
      </c>
      <c r="H240" s="197">
        <f>H242+H252+H260</f>
        <v>109361.49999999999</v>
      </c>
      <c r="I240" s="197">
        <f>I242</f>
        <v>0</v>
      </c>
      <c r="J240" s="197">
        <f>K240+L240</f>
        <v>109386.5</v>
      </c>
      <c r="K240" s="197">
        <f>K242+K252+K260</f>
        <v>96002.5</v>
      </c>
      <c r="L240" s="197">
        <f>L242</f>
        <v>13384</v>
      </c>
      <c r="M240" s="197">
        <f>N240+O240</f>
        <v>122458.25254522183</v>
      </c>
      <c r="N240" s="197">
        <f>N242+N252+N260</f>
        <v>122458.25254522183</v>
      </c>
      <c r="O240" s="197">
        <f>O242+O252</f>
        <v>0</v>
      </c>
      <c r="P240" s="197">
        <f>Q240+R240</f>
        <v>13071.752545221829</v>
      </c>
      <c r="Q240" s="197">
        <f>Q242+Q252+Q260</f>
        <v>26455.75254522183</v>
      </c>
      <c r="R240" s="197">
        <f>R242+R252+R260</f>
        <v>-13384</v>
      </c>
      <c r="S240" s="197">
        <f>S242</f>
        <v>0</v>
      </c>
      <c r="T240" s="197">
        <f>T242+T252+T260</f>
        <v>125745.71198489462</v>
      </c>
      <c r="U240" s="197">
        <f>U242+U252+U260</f>
        <v>0</v>
      </c>
      <c r="V240" s="197">
        <f>V242</f>
        <v>103223.46068875</v>
      </c>
      <c r="W240" s="197">
        <f>W242+W252+W260</f>
        <v>125171.93044953997</v>
      </c>
      <c r="X240" s="197">
        <f>X242+X252+X260</f>
        <v>0</v>
      </c>
    </row>
    <row r="241" spans="1:24" s="56" customFormat="1" ht="12.75" customHeight="1">
      <c r="A241" s="67"/>
      <c r="B241" s="51"/>
      <c r="C241" s="51"/>
      <c r="D241" s="37"/>
      <c r="E241" s="96" t="s">
        <v>167</v>
      </c>
      <c r="F241" s="37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</row>
    <row r="242" spans="1:24" s="98" customFormat="1" ht="18" customHeight="1">
      <c r="A242" s="189" t="s">
        <v>523</v>
      </c>
      <c r="B242" s="190" t="s">
        <v>521</v>
      </c>
      <c r="C242" s="190" t="s">
        <v>249</v>
      </c>
      <c r="D242" s="191" t="s">
        <v>246</v>
      </c>
      <c r="E242" s="170" t="s">
        <v>524</v>
      </c>
      <c r="F242" s="191"/>
      <c r="G242" s="192">
        <f>G244</f>
        <v>99202.09999999999</v>
      </c>
      <c r="H242" s="192">
        <f>H244</f>
        <v>99202.09999999999</v>
      </c>
      <c r="I242" s="192">
        <f>I244</f>
        <v>0</v>
      </c>
      <c r="J242" s="192">
        <f aca="true" t="shared" si="129" ref="J242:X242">J244</f>
        <v>95846.5</v>
      </c>
      <c r="K242" s="192">
        <f t="shared" si="129"/>
        <v>82462.5</v>
      </c>
      <c r="L242" s="192">
        <f t="shared" si="129"/>
        <v>13384</v>
      </c>
      <c r="M242" s="192">
        <f t="shared" si="129"/>
        <v>101065.04505</v>
      </c>
      <c r="N242" s="192">
        <f t="shared" si="129"/>
        <v>101065.04505</v>
      </c>
      <c r="O242" s="192">
        <f t="shared" si="129"/>
        <v>0</v>
      </c>
      <c r="P242" s="192">
        <f>P244</f>
        <v>5218.545050000001</v>
      </c>
      <c r="Q242" s="192">
        <f t="shared" si="129"/>
        <v>18602.54505</v>
      </c>
      <c r="R242" s="192">
        <f t="shared" si="129"/>
        <v>-13384</v>
      </c>
      <c r="S242" s="192">
        <f>S244</f>
        <v>0</v>
      </c>
      <c r="T242" s="192">
        <f>T244</f>
        <v>103712.1483275</v>
      </c>
      <c r="U242" s="192">
        <f>U244</f>
        <v>0</v>
      </c>
      <c r="V242" s="192">
        <f>V244</f>
        <v>103223.46068875</v>
      </c>
      <c r="W242" s="192">
        <f t="shared" si="129"/>
        <v>103223.46068875</v>
      </c>
      <c r="X242" s="192">
        <f t="shared" si="129"/>
        <v>0</v>
      </c>
    </row>
    <row r="243" spans="1:24" s="56" customFormat="1" ht="12.75" customHeight="1">
      <c r="A243" s="67"/>
      <c r="B243" s="51"/>
      <c r="C243" s="51"/>
      <c r="D243" s="37"/>
      <c r="E243" s="96" t="s">
        <v>251</v>
      </c>
      <c r="F243" s="37"/>
      <c r="G243" s="134"/>
      <c r="H243" s="134"/>
      <c r="I243" s="134"/>
      <c r="J243" s="134"/>
      <c r="K243" s="134"/>
      <c r="L243" s="134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</row>
    <row r="244" spans="1:24" s="56" customFormat="1" ht="12.75" customHeight="1">
      <c r="A244" s="77" t="s">
        <v>525</v>
      </c>
      <c r="B244" s="78" t="s">
        <v>521</v>
      </c>
      <c r="C244" s="78" t="s">
        <v>249</v>
      </c>
      <c r="D244" s="78" t="s">
        <v>249</v>
      </c>
      <c r="E244" s="96" t="s">
        <v>524</v>
      </c>
      <c r="F244" s="37"/>
      <c r="G244" s="134">
        <f>H244+I244</f>
        <v>99202.09999999999</v>
      </c>
      <c r="H244" s="134">
        <f>H246+H250</f>
        <v>99202.09999999999</v>
      </c>
      <c r="I244" s="134">
        <f>I246+I250</f>
        <v>0</v>
      </c>
      <c r="J244" s="134">
        <f>K244+L244</f>
        <v>95846.5</v>
      </c>
      <c r="K244" s="134">
        <f>K246+K250</f>
        <v>82462.5</v>
      </c>
      <c r="L244" s="134">
        <f>L246+L250</f>
        <v>13384</v>
      </c>
      <c r="M244" s="134">
        <f>N244+O244</f>
        <v>101065.04505</v>
      </c>
      <c r="N244" s="134">
        <f>N246</f>
        <v>101065.04505</v>
      </c>
      <c r="O244" s="134">
        <v>0</v>
      </c>
      <c r="P244" s="134">
        <f>Q244+R244</f>
        <v>5218.545050000001</v>
      </c>
      <c r="Q244" s="141">
        <f>N244-K244</f>
        <v>18602.54505</v>
      </c>
      <c r="R244" s="141">
        <f>O244-L244</f>
        <v>-13384</v>
      </c>
      <c r="S244" s="134">
        <v>0</v>
      </c>
      <c r="T244" s="134">
        <f>T247+T248</f>
        <v>103712.1483275</v>
      </c>
      <c r="U244" s="134">
        <v>0</v>
      </c>
      <c r="V244" s="134">
        <f>W244+X244</f>
        <v>103223.46068875</v>
      </c>
      <c r="W244" s="140">
        <f>W246</f>
        <v>103223.46068875</v>
      </c>
      <c r="X244" s="140">
        <v>0</v>
      </c>
    </row>
    <row r="245" spans="1:24" s="56" customFormat="1" ht="12.75" customHeight="1">
      <c r="A245" s="67"/>
      <c r="B245" s="51"/>
      <c r="C245" s="51"/>
      <c r="D245" s="37"/>
      <c r="E245" s="96" t="s">
        <v>167</v>
      </c>
      <c r="F245" s="37"/>
      <c r="G245" s="134"/>
      <c r="H245" s="134"/>
      <c r="I245" s="134"/>
      <c r="J245" s="134"/>
      <c r="K245" s="134"/>
      <c r="L245" s="134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</row>
    <row r="246" spans="1:24" s="62" customFormat="1" ht="15" customHeight="1">
      <c r="A246" s="59"/>
      <c r="B246" s="60"/>
      <c r="C246" s="60"/>
      <c r="D246" s="86"/>
      <c r="E246" s="97" t="s">
        <v>464</v>
      </c>
      <c r="F246" s="38"/>
      <c r="G246" s="139">
        <f>H246+I246</f>
        <v>98922.7</v>
      </c>
      <c r="H246" s="139">
        <f aca="true" t="shared" si="130" ref="H246:X246">H247+H248+H249</f>
        <v>98922.7</v>
      </c>
      <c r="I246" s="139">
        <f t="shared" si="130"/>
        <v>0</v>
      </c>
      <c r="J246" s="139">
        <f t="shared" si="130"/>
        <v>82462.5</v>
      </c>
      <c r="K246" s="139">
        <f t="shared" si="130"/>
        <v>82462.5</v>
      </c>
      <c r="L246" s="139">
        <f t="shared" si="130"/>
        <v>0</v>
      </c>
      <c r="M246" s="139">
        <f t="shared" si="130"/>
        <v>101065.04505</v>
      </c>
      <c r="N246" s="139">
        <f t="shared" si="130"/>
        <v>101065.04505</v>
      </c>
      <c r="O246" s="139">
        <f t="shared" si="130"/>
        <v>0</v>
      </c>
      <c r="P246" s="139">
        <f>P247+P248+P249</f>
        <v>18602.545050000004</v>
      </c>
      <c r="Q246" s="139">
        <f t="shared" si="130"/>
        <v>18602.545050000004</v>
      </c>
      <c r="R246" s="139">
        <f t="shared" si="130"/>
        <v>0</v>
      </c>
      <c r="S246" s="139">
        <f>S247+S248+S249</f>
        <v>103712.1483275</v>
      </c>
      <c r="T246" s="139">
        <f>T247+T248+T249</f>
        <v>103712.1483275</v>
      </c>
      <c r="U246" s="139">
        <f>U247+U248+U249</f>
        <v>0</v>
      </c>
      <c r="V246" s="139">
        <f>V247+V248+V249</f>
        <v>103223.46068875</v>
      </c>
      <c r="W246" s="139">
        <f t="shared" si="130"/>
        <v>103223.46068875</v>
      </c>
      <c r="X246" s="139">
        <f t="shared" si="130"/>
        <v>0</v>
      </c>
    </row>
    <row r="247" spans="1:24" s="56" customFormat="1" ht="24" customHeight="1">
      <c r="A247" s="67"/>
      <c r="B247" s="51"/>
      <c r="C247" s="51"/>
      <c r="D247" s="37"/>
      <c r="E247" s="96" t="s">
        <v>13</v>
      </c>
      <c r="F247" s="78" t="s">
        <v>14</v>
      </c>
      <c r="G247" s="142">
        <f>H247+I247</f>
        <v>31187.9</v>
      </c>
      <c r="H247" s="142">
        <v>31187.9</v>
      </c>
      <c r="I247" s="142">
        <v>0</v>
      </c>
      <c r="J247" s="142">
        <f>K247+L247</f>
        <v>18845.1</v>
      </c>
      <c r="K247" s="142">
        <f>'[8]ՄԺԾԾ-ծախս'!$K$40</f>
        <v>18845.1</v>
      </c>
      <c r="L247" s="142">
        <v>0</v>
      </c>
      <c r="M247" s="140">
        <f>N247+O247</f>
        <v>19613.98</v>
      </c>
      <c r="N247" s="140">
        <f>'[8]ՄԺԾԾ-ծախս'!$N$40</f>
        <v>19613.98</v>
      </c>
      <c r="O247" s="140">
        <v>0</v>
      </c>
      <c r="P247" s="140">
        <f>Q247+R247</f>
        <v>768.880000000001</v>
      </c>
      <c r="Q247" s="141">
        <f aca="true" t="shared" si="131" ref="Q247:R249">N247-K247</f>
        <v>768.880000000001</v>
      </c>
      <c r="R247" s="141">
        <f t="shared" si="131"/>
        <v>0</v>
      </c>
      <c r="S247" s="140">
        <f>T247+U247</f>
        <v>19229.524</v>
      </c>
      <c r="T247" s="140">
        <f>'[8]ՄԺԾԾ-ծախս'!$T$40</f>
        <v>19229.524</v>
      </c>
      <c r="U247" s="140">
        <v>0</v>
      </c>
      <c r="V247" s="140">
        <f>W247+X247</f>
        <v>19421.752</v>
      </c>
      <c r="W247" s="140">
        <f>'[8]ՄԺԾԾ-ծախս'!$W$40</f>
        <v>19421.752</v>
      </c>
      <c r="X247" s="135">
        <v>0</v>
      </c>
    </row>
    <row r="248" spans="1:24" s="56" customFormat="1" ht="31.5" customHeight="1">
      <c r="A248" s="67"/>
      <c r="B248" s="51"/>
      <c r="C248" s="51"/>
      <c r="D248" s="37"/>
      <c r="E248" s="102" t="s">
        <v>15</v>
      </c>
      <c r="F248" s="40" t="s">
        <v>16</v>
      </c>
      <c r="G248" s="142">
        <f>H248+I248</f>
        <v>67275</v>
      </c>
      <c r="H248" s="142">
        <v>67275</v>
      </c>
      <c r="I248" s="142">
        <v>0</v>
      </c>
      <c r="J248" s="142">
        <f>K248+L248</f>
        <v>63617.4</v>
      </c>
      <c r="K248" s="142">
        <f>'[8]ՄԺԾԾ-ծախս'!$K$41</f>
        <v>63617.4</v>
      </c>
      <c r="L248" s="142">
        <v>0</v>
      </c>
      <c r="M248" s="140">
        <f>N248+O248</f>
        <v>81451.06505</v>
      </c>
      <c r="N248" s="140">
        <f>'[8]ՄԺԾԾ-ծախս'!$N$41</f>
        <v>81451.06505</v>
      </c>
      <c r="O248" s="140">
        <v>0</v>
      </c>
      <c r="P248" s="140">
        <f>Q248+R248</f>
        <v>17833.665050000003</v>
      </c>
      <c r="Q248" s="141">
        <f t="shared" si="131"/>
        <v>17833.665050000003</v>
      </c>
      <c r="R248" s="141">
        <f t="shared" si="131"/>
        <v>0</v>
      </c>
      <c r="S248" s="140">
        <f>T248+U248</f>
        <v>84482.6243275</v>
      </c>
      <c r="T248" s="140">
        <f>'[8]ՄԺԾԾ-ծախս'!$T$41</f>
        <v>84482.6243275</v>
      </c>
      <c r="U248" s="140">
        <v>0</v>
      </c>
      <c r="V248" s="140">
        <f>W248+X248</f>
        <v>83801.70868874999</v>
      </c>
      <c r="W248" s="140">
        <f>'[8]ՄԺԾԾ-ծախս'!$W$41</f>
        <v>83801.70868874999</v>
      </c>
      <c r="X248" s="135">
        <v>0</v>
      </c>
    </row>
    <row r="249" spans="1:24" s="56" customFormat="1" ht="27" customHeight="1">
      <c r="A249" s="67"/>
      <c r="B249" s="51"/>
      <c r="C249" s="51"/>
      <c r="D249" s="37"/>
      <c r="E249" s="102" t="s">
        <v>358</v>
      </c>
      <c r="F249" s="40" t="s">
        <v>357</v>
      </c>
      <c r="G249" s="142">
        <f>H249+I249</f>
        <v>459.8</v>
      </c>
      <c r="H249" s="142">
        <v>459.8</v>
      </c>
      <c r="I249" s="142">
        <v>0</v>
      </c>
      <c r="J249" s="142">
        <f>K249+L249</f>
        <v>0</v>
      </c>
      <c r="K249" s="142">
        <v>0</v>
      </c>
      <c r="L249" s="142">
        <v>0</v>
      </c>
      <c r="M249" s="140">
        <f>N249+O249</f>
        <v>0</v>
      </c>
      <c r="N249" s="140">
        <v>0</v>
      </c>
      <c r="O249" s="140">
        <v>0</v>
      </c>
      <c r="P249" s="140">
        <f>Q249+R249</f>
        <v>0</v>
      </c>
      <c r="Q249" s="141">
        <f t="shared" si="131"/>
        <v>0</v>
      </c>
      <c r="R249" s="141">
        <f t="shared" si="131"/>
        <v>0</v>
      </c>
      <c r="S249" s="140">
        <f>T249+U249</f>
        <v>0</v>
      </c>
      <c r="T249" s="140">
        <v>0</v>
      </c>
      <c r="U249" s="140">
        <v>0</v>
      </c>
      <c r="V249" s="140">
        <f>W249+X249</f>
        <v>0</v>
      </c>
      <c r="W249" s="140">
        <v>0</v>
      </c>
      <c r="X249" s="140">
        <v>0</v>
      </c>
    </row>
    <row r="250" spans="1:24" s="62" customFormat="1" ht="30" customHeight="1">
      <c r="A250" s="59"/>
      <c r="B250" s="60"/>
      <c r="C250" s="60"/>
      <c r="D250" s="86"/>
      <c r="E250" s="97" t="s">
        <v>465</v>
      </c>
      <c r="F250" s="38"/>
      <c r="G250" s="139">
        <f aca="true" t="shared" si="132" ref="G250:X250">G251</f>
        <v>279.4</v>
      </c>
      <c r="H250" s="139">
        <f t="shared" si="132"/>
        <v>279.4</v>
      </c>
      <c r="I250" s="139">
        <f t="shared" si="132"/>
        <v>0</v>
      </c>
      <c r="J250" s="139">
        <f t="shared" si="132"/>
        <v>13384</v>
      </c>
      <c r="K250" s="139">
        <v>0</v>
      </c>
      <c r="L250" s="139">
        <f t="shared" si="132"/>
        <v>13384</v>
      </c>
      <c r="M250" s="139">
        <f t="shared" si="132"/>
        <v>0</v>
      </c>
      <c r="N250" s="139">
        <f t="shared" si="132"/>
        <v>0</v>
      </c>
      <c r="O250" s="139">
        <f t="shared" si="132"/>
        <v>0</v>
      </c>
      <c r="P250" s="139">
        <f t="shared" si="132"/>
        <v>-13384</v>
      </c>
      <c r="Q250" s="139">
        <f t="shared" si="132"/>
        <v>0</v>
      </c>
      <c r="R250" s="139">
        <f t="shared" si="132"/>
        <v>-13384</v>
      </c>
      <c r="S250" s="139">
        <f t="shared" si="132"/>
        <v>0</v>
      </c>
      <c r="T250" s="139">
        <f t="shared" si="132"/>
        <v>0</v>
      </c>
      <c r="U250" s="139">
        <f t="shared" si="132"/>
        <v>0</v>
      </c>
      <c r="V250" s="139">
        <f t="shared" si="132"/>
        <v>0</v>
      </c>
      <c r="W250" s="139">
        <f t="shared" si="132"/>
        <v>0</v>
      </c>
      <c r="X250" s="139">
        <f t="shared" si="132"/>
        <v>0</v>
      </c>
    </row>
    <row r="251" spans="1:24" s="56" customFormat="1" ht="24" customHeight="1">
      <c r="A251" s="67"/>
      <c r="B251" s="51"/>
      <c r="C251" s="51"/>
      <c r="D251" s="37"/>
      <c r="E251" s="102" t="s">
        <v>36</v>
      </c>
      <c r="F251" s="40" t="s">
        <v>35</v>
      </c>
      <c r="G251" s="142">
        <f>H251+I251</f>
        <v>279.4</v>
      </c>
      <c r="H251" s="142">
        <v>279.4</v>
      </c>
      <c r="I251" s="142">
        <v>0</v>
      </c>
      <c r="J251" s="142">
        <f>K251+L251</f>
        <v>13384</v>
      </c>
      <c r="K251" s="142">
        <v>0</v>
      </c>
      <c r="L251" s="142">
        <v>13384</v>
      </c>
      <c r="M251" s="140">
        <f>N251+O251</f>
        <v>0</v>
      </c>
      <c r="N251" s="140">
        <v>0</v>
      </c>
      <c r="O251" s="140">
        <v>0</v>
      </c>
      <c r="P251" s="140">
        <f>Q251+R251</f>
        <v>-13384</v>
      </c>
      <c r="Q251" s="141">
        <f>N251-K251</f>
        <v>0</v>
      </c>
      <c r="R251" s="141">
        <f>O251-L251</f>
        <v>-13384</v>
      </c>
      <c r="S251" s="140">
        <f>T251+U251</f>
        <v>0</v>
      </c>
      <c r="T251" s="140">
        <v>0</v>
      </c>
      <c r="U251" s="140">
        <v>0</v>
      </c>
      <c r="V251" s="140">
        <f>W251+X251</f>
        <v>0</v>
      </c>
      <c r="W251" s="140">
        <v>0</v>
      </c>
      <c r="X251" s="140">
        <v>0</v>
      </c>
    </row>
    <row r="252" spans="1:24" s="98" customFormat="1" ht="21" customHeight="1">
      <c r="A252" s="189" t="s">
        <v>526</v>
      </c>
      <c r="B252" s="190" t="s">
        <v>521</v>
      </c>
      <c r="C252" s="190" t="s">
        <v>268</v>
      </c>
      <c r="D252" s="191" t="s">
        <v>246</v>
      </c>
      <c r="E252" s="170" t="s">
        <v>527</v>
      </c>
      <c r="F252" s="191"/>
      <c r="G252" s="192">
        <f>G254</f>
        <v>10159.4</v>
      </c>
      <c r="H252" s="192">
        <f aca="true" t="shared" si="133" ref="H252:X252">H254</f>
        <v>10159.4</v>
      </c>
      <c r="I252" s="192">
        <f t="shared" si="133"/>
        <v>0</v>
      </c>
      <c r="J252" s="192">
        <f t="shared" si="133"/>
        <v>0</v>
      </c>
      <c r="K252" s="192">
        <f t="shared" si="133"/>
        <v>0</v>
      </c>
      <c r="L252" s="192">
        <f t="shared" si="133"/>
        <v>0</v>
      </c>
      <c r="M252" s="192">
        <f t="shared" si="133"/>
        <v>0</v>
      </c>
      <c r="N252" s="192">
        <f t="shared" si="133"/>
        <v>0</v>
      </c>
      <c r="O252" s="192">
        <f t="shared" si="133"/>
        <v>0</v>
      </c>
      <c r="P252" s="192">
        <f>P254</f>
        <v>0</v>
      </c>
      <c r="Q252" s="192">
        <f t="shared" si="133"/>
        <v>0</v>
      </c>
      <c r="R252" s="192">
        <f t="shared" si="133"/>
        <v>0</v>
      </c>
      <c r="S252" s="192">
        <f>S254</f>
        <v>0</v>
      </c>
      <c r="T252" s="192">
        <f>T254</f>
        <v>0</v>
      </c>
      <c r="U252" s="192">
        <f>U254</f>
        <v>0</v>
      </c>
      <c r="V252" s="192">
        <f>V254</f>
        <v>0</v>
      </c>
      <c r="W252" s="192">
        <f t="shared" si="133"/>
        <v>0</v>
      </c>
      <c r="X252" s="192">
        <f t="shared" si="133"/>
        <v>0</v>
      </c>
    </row>
    <row r="253" spans="1:24" s="56" customFormat="1" ht="12.75" customHeight="1">
      <c r="A253" s="67"/>
      <c r="B253" s="51"/>
      <c r="C253" s="51"/>
      <c r="D253" s="37"/>
      <c r="E253" s="96" t="s">
        <v>251</v>
      </c>
      <c r="F253" s="37"/>
      <c r="G253" s="134"/>
      <c r="H253" s="134"/>
      <c r="I253" s="134"/>
      <c r="J253" s="134"/>
      <c r="K253" s="134"/>
      <c r="L253" s="134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</row>
    <row r="254" spans="1:24" s="56" customFormat="1" ht="12.75" customHeight="1">
      <c r="A254" s="77" t="s">
        <v>528</v>
      </c>
      <c r="B254" s="78" t="s">
        <v>521</v>
      </c>
      <c r="C254" s="78" t="s">
        <v>268</v>
      </c>
      <c r="D254" s="78" t="s">
        <v>249</v>
      </c>
      <c r="E254" s="96" t="s">
        <v>527</v>
      </c>
      <c r="F254" s="37"/>
      <c r="G254" s="143">
        <f aca="true" t="shared" si="134" ref="G254:L254">G256</f>
        <v>10159.4</v>
      </c>
      <c r="H254" s="143">
        <f t="shared" si="134"/>
        <v>10159.4</v>
      </c>
      <c r="I254" s="143">
        <f t="shared" si="134"/>
        <v>0</v>
      </c>
      <c r="J254" s="143">
        <f>K254+L254</f>
        <v>0</v>
      </c>
      <c r="K254" s="143">
        <f>K256</f>
        <v>0</v>
      </c>
      <c r="L254" s="143">
        <f t="shared" si="134"/>
        <v>0</v>
      </c>
      <c r="M254" s="140">
        <f>N254+O254</f>
        <v>0</v>
      </c>
      <c r="N254" s="140">
        <v>0</v>
      </c>
      <c r="O254" s="140">
        <v>0</v>
      </c>
      <c r="P254" s="140">
        <f>Q254+R254</f>
        <v>0</v>
      </c>
      <c r="Q254" s="141">
        <f>N254-K254</f>
        <v>0</v>
      </c>
      <c r="R254" s="141">
        <f>O254-L254</f>
        <v>0</v>
      </c>
      <c r="S254" s="140">
        <f>T254+U254</f>
        <v>0</v>
      </c>
      <c r="T254" s="140">
        <v>0</v>
      </c>
      <c r="U254" s="140">
        <v>0</v>
      </c>
      <c r="V254" s="140">
        <f>W254+X254</f>
        <v>0</v>
      </c>
      <c r="W254" s="140">
        <v>0</v>
      </c>
      <c r="X254" s="140">
        <v>0</v>
      </c>
    </row>
    <row r="255" spans="1:24" s="56" customFormat="1" ht="12.75" customHeight="1">
      <c r="A255" s="67"/>
      <c r="B255" s="51"/>
      <c r="C255" s="51"/>
      <c r="D255" s="37"/>
      <c r="E255" s="96" t="s">
        <v>167</v>
      </c>
      <c r="F255" s="37"/>
      <c r="G255" s="134"/>
      <c r="H255" s="134"/>
      <c r="I255" s="134"/>
      <c r="J255" s="134"/>
      <c r="K255" s="134"/>
      <c r="L255" s="134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</row>
    <row r="256" spans="1:24" s="62" customFormat="1" ht="22.5" customHeight="1">
      <c r="A256" s="59"/>
      <c r="B256" s="60"/>
      <c r="C256" s="60"/>
      <c r="D256" s="86"/>
      <c r="E256" s="97" t="s">
        <v>154</v>
      </c>
      <c r="F256" s="38"/>
      <c r="G256" s="139">
        <f aca="true" t="shared" si="135" ref="G256:X256">G257+G258</f>
        <v>10159.4</v>
      </c>
      <c r="H256" s="139">
        <f t="shared" si="135"/>
        <v>10159.4</v>
      </c>
      <c r="I256" s="139">
        <f t="shared" si="135"/>
        <v>0</v>
      </c>
      <c r="J256" s="139">
        <f t="shared" si="135"/>
        <v>0</v>
      </c>
      <c r="K256" s="139">
        <f t="shared" si="135"/>
        <v>0</v>
      </c>
      <c r="L256" s="139">
        <f t="shared" si="135"/>
        <v>0</v>
      </c>
      <c r="M256" s="139">
        <f t="shared" si="135"/>
        <v>0</v>
      </c>
      <c r="N256" s="139">
        <f t="shared" si="135"/>
        <v>0</v>
      </c>
      <c r="O256" s="139">
        <f t="shared" si="135"/>
        <v>0</v>
      </c>
      <c r="P256" s="139">
        <f>P257+P258</f>
        <v>0</v>
      </c>
      <c r="Q256" s="139">
        <f t="shared" si="135"/>
        <v>0</v>
      </c>
      <c r="R256" s="139">
        <f t="shared" si="135"/>
        <v>0</v>
      </c>
      <c r="S256" s="139">
        <f>S257+S258</f>
        <v>0</v>
      </c>
      <c r="T256" s="139">
        <f>T257+T258</f>
        <v>0</v>
      </c>
      <c r="U256" s="139">
        <f>U257+U258</f>
        <v>0</v>
      </c>
      <c r="V256" s="139">
        <f>V257+V258</f>
        <v>0</v>
      </c>
      <c r="W256" s="139">
        <f t="shared" si="135"/>
        <v>0</v>
      </c>
      <c r="X256" s="139">
        <f t="shared" si="135"/>
        <v>0</v>
      </c>
    </row>
    <row r="257" spans="1:24" s="56" customFormat="1" ht="33.75" customHeight="1">
      <c r="A257" s="67"/>
      <c r="B257" s="51"/>
      <c r="C257" s="51"/>
      <c r="D257" s="37"/>
      <c r="E257" s="102" t="s">
        <v>15</v>
      </c>
      <c r="F257" s="40" t="s">
        <v>16</v>
      </c>
      <c r="G257" s="142">
        <f>H257+I257</f>
        <v>10159.4</v>
      </c>
      <c r="H257" s="142">
        <v>10159.4</v>
      </c>
      <c r="I257" s="142">
        <v>0</v>
      </c>
      <c r="J257" s="142">
        <f>K257+L257</f>
        <v>0</v>
      </c>
      <c r="K257" s="142">
        <v>0</v>
      </c>
      <c r="L257" s="142">
        <v>0</v>
      </c>
      <c r="M257" s="140">
        <f>N257+O257</f>
        <v>0</v>
      </c>
      <c r="N257" s="140">
        <v>0</v>
      </c>
      <c r="O257" s="140">
        <v>0</v>
      </c>
      <c r="P257" s="140">
        <f>Q257+R257</f>
        <v>0</v>
      </c>
      <c r="Q257" s="141">
        <f aca="true" t="shared" si="136" ref="Q257:R259">N257-K257</f>
        <v>0</v>
      </c>
      <c r="R257" s="141">
        <f t="shared" si="136"/>
        <v>0</v>
      </c>
      <c r="S257" s="140">
        <f>T257+U257</f>
        <v>0</v>
      </c>
      <c r="T257" s="140">
        <v>0</v>
      </c>
      <c r="U257" s="140">
        <v>0</v>
      </c>
      <c r="V257" s="140">
        <f>W257+X257</f>
        <v>0</v>
      </c>
      <c r="W257" s="140">
        <v>0</v>
      </c>
      <c r="X257" s="140">
        <v>0</v>
      </c>
    </row>
    <row r="258" spans="1:24" s="56" customFormat="1" ht="12.75" customHeight="1">
      <c r="A258" s="67"/>
      <c r="B258" s="51"/>
      <c r="C258" s="51"/>
      <c r="D258" s="37"/>
      <c r="E258" s="96" t="s">
        <v>36</v>
      </c>
      <c r="F258" s="78" t="s">
        <v>35</v>
      </c>
      <c r="G258" s="142">
        <f>H258+I258</f>
        <v>0</v>
      </c>
      <c r="H258" s="142">
        <v>0</v>
      </c>
      <c r="I258" s="142">
        <v>0</v>
      </c>
      <c r="J258" s="142">
        <f>K258+L258</f>
        <v>0</v>
      </c>
      <c r="K258" s="142">
        <v>0</v>
      </c>
      <c r="L258" s="142">
        <v>0</v>
      </c>
      <c r="M258" s="140">
        <f>N258+O258</f>
        <v>0</v>
      </c>
      <c r="N258" s="140">
        <v>0</v>
      </c>
      <c r="O258" s="140">
        <v>0</v>
      </c>
      <c r="P258" s="140">
        <f>Q258+R258</f>
        <v>0</v>
      </c>
      <c r="Q258" s="141">
        <f t="shared" si="136"/>
        <v>0</v>
      </c>
      <c r="R258" s="141">
        <f t="shared" si="136"/>
        <v>0</v>
      </c>
      <c r="S258" s="140">
        <f>T258+U258</f>
        <v>0</v>
      </c>
      <c r="T258" s="140">
        <v>0</v>
      </c>
      <c r="U258" s="140">
        <v>0</v>
      </c>
      <c r="V258" s="140">
        <f>W258+X258</f>
        <v>0</v>
      </c>
      <c r="W258" s="140">
        <v>0</v>
      </c>
      <c r="X258" s="140">
        <v>0</v>
      </c>
    </row>
    <row r="259" spans="1:24" s="56" customFormat="1" ht="12.75" customHeight="1">
      <c r="A259" s="67"/>
      <c r="B259" s="51"/>
      <c r="C259" s="51"/>
      <c r="D259" s="37"/>
      <c r="E259" s="96" t="s">
        <v>330</v>
      </c>
      <c r="F259" s="78" t="s">
        <v>329</v>
      </c>
      <c r="G259" s="142">
        <f>H259+I259</f>
        <v>0</v>
      </c>
      <c r="H259" s="142">
        <v>0</v>
      </c>
      <c r="I259" s="142">
        <v>0</v>
      </c>
      <c r="J259" s="142">
        <f>K259+L259</f>
        <v>0</v>
      </c>
      <c r="K259" s="142">
        <v>0</v>
      </c>
      <c r="L259" s="142">
        <v>0</v>
      </c>
      <c r="M259" s="140">
        <f>N259+O259</f>
        <v>0</v>
      </c>
      <c r="N259" s="140">
        <v>0</v>
      </c>
      <c r="O259" s="140">
        <v>0</v>
      </c>
      <c r="P259" s="140">
        <f>Q259+R259</f>
        <v>0</v>
      </c>
      <c r="Q259" s="141">
        <f t="shared" si="136"/>
        <v>0</v>
      </c>
      <c r="R259" s="141">
        <f t="shared" si="136"/>
        <v>0</v>
      </c>
      <c r="S259" s="140">
        <f>T259+U259</f>
        <v>0</v>
      </c>
      <c r="T259" s="140">
        <v>0</v>
      </c>
      <c r="U259" s="140">
        <v>0</v>
      </c>
      <c r="V259" s="140">
        <f>W259+X259</f>
        <v>0</v>
      </c>
      <c r="W259" s="140">
        <v>0</v>
      </c>
      <c r="X259" s="140">
        <v>0</v>
      </c>
    </row>
    <row r="260" spans="1:24" s="98" customFormat="1" ht="26.25" customHeight="1">
      <c r="A260" s="189" t="s">
        <v>529</v>
      </c>
      <c r="B260" s="190" t="s">
        <v>521</v>
      </c>
      <c r="C260" s="190" t="s">
        <v>262</v>
      </c>
      <c r="D260" s="191" t="s">
        <v>246</v>
      </c>
      <c r="E260" s="170" t="s">
        <v>530</v>
      </c>
      <c r="F260" s="191"/>
      <c r="G260" s="192">
        <f>G262</f>
        <v>0</v>
      </c>
      <c r="H260" s="192">
        <f aca="true" t="shared" si="137" ref="H260:X260">H262</f>
        <v>0</v>
      </c>
      <c r="I260" s="192">
        <f t="shared" si="137"/>
        <v>0</v>
      </c>
      <c r="J260" s="192">
        <f t="shared" si="137"/>
        <v>13540</v>
      </c>
      <c r="K260" s="192">
        <f t="shared" si="137"/>
        <v>13540</v>
      </c>
      <c r="L260" s="192">
        <f t="shared" si="137"/>
        <v>0</v>
      </c>
      <c r="M260" s="192">
        <f t="shared" si="137"/>
        <v>21393.207495221828</v>
      </c>
      <c r="N260" s="192">
        <f t="shared" si="137"/>
        <v>21393.207495221828</v>
      </c>
      <c r="O260" s="192">
        <f t="shared" si="137"/>
        <v>0</v>
      </c>
      <c r="P260" s="192">
        <f>P262</f>
        <v>7853.207495221828</v>
      </c>
      <c r="Q260" s="192">
        <f t="shared" si="137"/>
        <v>7853.207495221828</v>
      </c>
      <c r="R260" s="192">
        <f t="shared" si="137"/>
        <v>0</v>
      </c>
      <c r="S260" s="192">
        <f>S262</f>
        <v>22033.563657394614</v>
      </c>
      <c r="T260" s="192">
        <f>T262</f>
        <v>22033.563657394614</v>
      </c>
      <c r="U260" s="192">
        <f>U262</f>
        <v>0</v>
      </c>
      <c r="V260" s="192">
        <f>V262</f>
        <v>0</v>
      </c>
      <c r="W260" s="192">
        <f t="shared" si="137"/>
        <v>21948.46976078998</v>
      </c>
      <c r="X260" s="192">
        <f t="shared" si="137"/>
        <v>0</v>
      </c>
    </row>
    <row r="261" spans="1:24" s="56" customFormat="1" ht="12.75" customHeight="1">
      <c r="A261" s="67"/>
      <c r="B261" s="51"/>
      <c r="C261" s="51"/>
      <c r="D261" s="37"/>
      <c r="E261" s="96" t="s">
        <v>251</v>
      </c>
      <c r="F261" s="37"/>
      <c r="G261" s="134"/>
      <c r="H261" s="134"/>
      <c r="I261" s="134"/>
      <c r="J261" s="134"/>
      <c r="K261" s="134"/>
      <c r="L261" s="134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56" customFormat="1" ht="12.75" customHeight="1">
      <c r="A262" s="77" t="s">
        <v>531</v>
      </c>
      <c r="B262" s="78" t="s">
        <v>521</v>
      </c>
      <c r="C262" s="78" t="s">
        <v>262</v>
      </c>
      <c r="D262" s="78" t="s">
        <v>249</v>
      </c>
      <c r="E262" s="96" t="s">
        <v>530</v>
      </c>
      <c r="F262" s="37"/>
      <c r="G262" s="134">
        <v>0</v>
      </c>
      <c r="H262" s="134">
        <v>0</v>
      </c>
      <c r="I262" s="134">
        <f>I264</f>
        <v>0</v>
      </c>
      <c r="J262" s="134">
        <f>J264</f>
        <v>13540</v>
      </c>
      <c r="K262" s="134">
        <f>K264</f>
        <v>13540</v>
      </c>
      <c r="L262" s="134">
        <f>L264</f>
        <v>0</v>
      </c>
      <c r="M262" s="134">
        <f>N262+O262</f>
        <v>21393.207495221828</v>
      </c>
      <c r="N262" s="134">
        <f>N265</f>
        <v>21393.207495221828</v>
      </c>
      <c r="O262" s="140">
        <v>0</v>
      </c>
      <c r="P262" s="134">
        <f>Q262+R262</f>
        <v>7853.207495221828</v>
      </c>
      <c r="Q262" s="141">
        <f>N262-K262</f>
        <v>7853.207495221828</v>
      </c>
      <c r="R262" s="141">
        <f>O262-L262</f>
        <v>0</v>
      </c>
      <c r="S262" s="134">
        <f>T262+U262</f>
        <v>22033.563657394614</v>
      </c>
      <c r="T262" s="134">
        <f>T264</f>
        <v>22033.563657394614</v>
      </c>
      <c r="U262" s="140">
        <v>0</v>
      </c>
      <c r="V262" s="134">
        <v>0</v>
      </c>
      <c r="W262" s="140">
        <f>W264</f>
        <v>21948.46976078998</v>
      </c>
      <c r="X262" s="140">
        <v>0</v>
      </c>
    </row>
    <row r="263" spans="1:24" s="56" customFormat="1" ht="12.75" customHeight="1">
      <c r="A263" s="67"/>
      <c r="B263" s="51"/>
      <c r="C263" s="51"/>
      <c r="D263" s="37"/>
      <c r="E263" s="96" t="s">
        <v>167</v>
      </c>
      <c r="F263" s="37"/>
      <c r="G263" s="134"/>
      <c r="H263" s="134"/>
      <c r="I263" s="134"/>
      <c r="J263" s="134"/>
      <c r="K263" s="134"/>
      <c r="L263" s="134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</row>
    <row r="264" spans="1:24" s="62" customFormat="1" ht="27.75" customHeight="1">
      <c r="A264" s="59"/>
      <c r="B264" s="60"/>
      <c r="C264" s="60"/>
      <c r="D264" s="86"/>
      <c r="E264" s="97" t="s">
        <v>155</v>
      </c>
      <c r="F264" s="38"/>
      <c r="G264" s="139">
        <f aca="true" t="shared" si="138" ref="G264:X264">G265+G266</f>
        <v>0</v>
      </c>
      <c r="H264" s="139">
        <f t="shared" si="138"/>
        <v>0</v>
      </c>
      <c r="I264" s="139">
        <f t="shared" si="138"/>
        <v>0</v>
      </c>
      <c r="J264" s="139">
        <f t="shared" si="138"/>
        <v>13540</v>
      </c>
      <c r="K264" s="139">
        <f t="shared" si="138"/>
        <v>13540</v>
      </c>
      <c r="L264" s="139">
        <f t="shared" si="138"/>
        <v>0</v>
      </c>
      <c r="M264" s="139">
        <f t="shared" si="138"/>
        <v>21393.207495221828</v>
      </c>
      <c r="N264" s="139">
        <f t="shared" si="138"/>
        <v>21393.207495221828</v>
      </c>
      <c r="O264" s="139">
        <f t="shared" si="138"/>
        <v>0</v>
      </c>
      <c r="P264" s="139">
        <f>P265+P266</f>
        <v>7853.207495221828</v>
      </c>
      <c r="Q264" s="139">
        <f t="shared" si="138"/>
        <v>7853.207495221828</v>
      </c>
      <c r="R264" s="139">
        <f t="shared" si="138"/>
        <v>0</v>
      </c>
      <c r="S264" s="139">
        <f>S265+S266</f>
        <v>22033.563657394614</v>
      </c>
      <c r="T264" s="139">
        <f>T265+T266</f>
        <v>22033.563657394614</v>
      </c>
      <c r="U264" s="139">
        <f>U265+U266</f>
        <v>0</v>
      </c>
      <c r="V264" s="139">
        <f>V265+V266</f>
        <v>21948.46976078998</v>
      </c>
      <c r="W264" s="139">
        <f t="shared" si="138"/>
        <v>21948.46976078998</v>
      </c>
      <c r="X264" s="139">
        <f t="shared" si="138"/>
        <v>0</v>
      </c>
    </row>
    <row r="265" spans="1:24" s="56" customFormat="1" ht="32.25" customHeight="1">
      <c r="A265" s="67"/>
      <c r="B265" s="51"/>
      <c r="C265" s="51"/>
      <c r="D265" s="37"/>
      <c r="E265" s="102" t="s">
        <v>15</v>
      </c>
      <c r="F265" s="40" t="s">
        <v>16</v>
      </c>
      <c r="G265" s="142">
        <f>H265+I265</f>
        <v>0</v>
      </c>
      <c r="H265" s="142">
        <v>0</v>
      </c>
      <c r="I265" s="142">
        <v>0</v>
      </c>
      <c r="J265" s="142">
        <f>K265+L265</f>
        <v>13540</v>
      </c>
      <c r="K265" s="142">
        <f>'[8]ՄԺԾԾ-ծախս'!$K$54</f>
        <v>13540</v>
      </c>
      <c r="L265" s="142">
        <v>0</v>
      </c>
      <c r="M265" s="140">
        <f>N265+O265</f>
        <v>21393.207495221828</v>
      </c>
      <c r="N265" s="140">
        <f>'[8]ՄԺԾԾ-ծախս'!$N$54</f>
        <v>21393.207495221828</v>
      </c>
      <c r="O265" s="140">
        <v>0</v>
      </c>
      <c r="P265" s="140">
        <f>Q265+R265</f>
        <v>7853.207495221828</v>
      </c>
      <c r="Q265" s="141">
        <f>N265-K265</f>
        <v>7853.207495221828</v>
      </c>
      <c r="R265" s="141">
        <f>O265-L265</f>
        <v>0</v>
      </c>
      <c r="S265" s="140">
        <f>T265+U265</f>
        <v>22033.563657394614</v>
      </c>
      <c r="T265" s="140">
        <f>'[8]ՄԺԾԾ-ծախս'!$T$54</f>
        <v>22033.563657394614</v>
      </c>
      <c r="U265" s="140">
        <v>0</v>
      </c>
      <c r="V265" s="140">
        <f>W265+X265</f>
        <v>21948.46976078998</v>
      </c>
      <c r="W265" s="140">
        <f>'[8]ՄԺԾԾ-ծախս'!$W$54</f>
        <v>21948.46976078998</v>
      </c>
      <c r="X265" s="140">
        <v>0</v>
      </c>
    </row>
    <row r="266" spans="1:24" s="56" customFormat="1" ht="12.75" customHeight="1">
      <c r="A266" s="67"/>
      <c r="B266" s="51"/>
      <c r="C266" s="51"/>
      <c r="D266" s="37"/>
      <c r="E266" s="96" t="s">
        <v>38</v>
      </c>
      <c r="F266" s="78" t="s">
        <v>37</v>
      </c>
      <c r="G266" s="142">
        <f>H266+I266</f>
        <v>0</v>
      </c>
      <c r="H266" s="142">
        <v>0</v>
      </c>
      <c r="I266" s="142">
        <v>0</v>
      </c>
      <c r="J266" s="142">
        <f>K266+L266</f>
        <v>0</v>
      </c>
      <c r="K266" s="142">
        <v>0</v>
      </c>
      <c r="L266" s="142">
        <v>0</v>
      </c>
      <c r="M266" s="140">
        <f>N266+O266</f>
        <v>0</v>
      </c>
      <c r="N266" s="140">
        <v>0</v>
      </c>
      <c r="O266" s="140">
        <v>0</v>
      </c>
      <c r="P266" s="134">
        <f>Q266+R266</f>
        <v>0</v>
      </c>
      <c r="Q266" s="141">
        <f>N266-K266</f>
        <v>0</v>
      </c>
      <c r="R266" s="141">
        <f>O266-L266</f>
        <v>0</v>
      </c>
      <c r="S266" s="140">
        <f>T266+U266</f>
        <v>0</v>
      </c>
      <c r="T266" s="140">
        <v>0</v>
      </c>
      <c r="U266" s="140">
        <v>0</v>
      </c>
      <c r="V266" s="140">
        <f>W266+X266</f>
        <v>0</v>
      </c>
      <c r="W266" s="140">
        <v>0</v>
      </c>
      <c r="X266" s="140">
        <v>0</v>
      </c>
    </row>
    <row r="267" spans="1:24" s="98" customFormat="1" ht="27" customHeight="1">
      <c r="A267" s="193" t="s">
        <v>532</v>
      </c>
      <c r="B267" s="194" t="s">
        <v>533</v>
      </c>
      <c r="C267" s="194" t="s">
        <v>246</v>
      </c>
      <c r="D267" s="195" t="s">
        <v>246</v>
      </c>
      <c r="E267" s="196" t="s">
        <v>534</v>
      </c>
      <c r="F267" s="195"/>
      <c r="G267" s="197">
        <f>H267+I267</f>
        <v>60496.850000000006</v>
      </c>
      <c r="H267" s="197">
        <f>H269+H281+H293+H301</f>
        <v>51502.9</v>
      </c>
      <c r="I267" s="197">
        <f>I269+I281+I293+I301</f>
        <v>8993.95</v>
      </c>
      <c r="J267" s="197">
        <f>K267+L267</f>
        <v>180287.3</v>
      </c>
      <c r="K267" s="197">
        <f>K269+K281+K293+K301</f>
        <v>59543.3</v>
      </c>
      <c r="L267" s="197">
        <f>L269+L281+L293+L301</f>
        <v>120744</v>
      </c>
      <c r="M267" s="197">
        <f>N267+O267</f>
        <v>102621.27245453636</v>
      </c>
      <c r="N267" s="197">
        <f>N269+N281+N293+N301</f>
        <v>52621.27245453636</v>
      </c>
      <c r="O267" s="197">
        <f>O269+O281+O293+O301</f>
        <v>50000</v>
      </c>
      <c r="P267" s="197">
        <f>Q267+R267</f>
        <v>-77666.02754546364</v>
      </c>
      <c r="Q267" s="197">
        <f>Q269+Q281+Q293+Q301</f>
        <v>-6922.027545463643</v>
      </c>
      <c r="R267" s="197">
        <f>R269+R281+R293+R301</f>
        <v>-70744</v>
      </c>
      <c r="S267" s="197">
        <f>T267+U267</f>
        <v>167302.38136658372</v>
      </c>
      <c r="T267" s="197">
        <f>T269+T281+T293+T301</f>
        <v>54802.381366583715</v>
      </c>
      <c r="U267" s="197">
        <f>U269+U281+U293+U301</f>
        <v>112500</v>
      </c>
      <c r="V267" s="197">
        <f>W267+X267</f>
        <v>133931.62711853412</v>
      </c>
      <c r="W267" s="197">
        <f>W269+W281+W293+W301</f>
        <v>56431.6271185341</v>
      </c>
      <c r="X267" s="197">
        <f>X269+X281+X293+X301</f>
        <v>77500</v>
      </c>
    </row>
    <row r="268" spans="1:24" s="56" customFormat="1" ht="12.75" customHeight="1">
      <c r="A268" s="67"/>
      <c r="B268" s="51"/>
      <c r="C268" s="51"/>
      <c r="D268" s="37"/>
      <c r="E268" s="96" t="s">
        <v>167</v>
      </c>
      <c r="F268" s="37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</row>
    <row r="269" spans="1:24" s="98" customFormat="1" ht="14.25" customHeight="1">
      <c r="A269" s="189" t="s">
        <v>535</v>
      </c>
      <c r="B269" s="190" t="s">
        <v>533</v>
      </c>
      <c r="C269" s="190" t="s">
        <v>249</v>
      </c>
      <c r="D269" s="191" t="s">
        <v>246</v>
      </c>
      <c r="E269" s="170" t="s">
        <v>536</v>
      </c>
      <c r="F269" s="191"/>
      <c r="G269" s="192">
        <f>G271</f>
        <v>15291.5</v>
      </c>
      <c r="H269" s="192">
        <f>H271</f>
        <v>14949.5</v>
      </c>
      <c r="I269" s="192">
        <f>I271</f>
        <v>342</v>
      </c>
      <c r="J269" s="192">
        <f aca="true" t="shared" si="139" ref="J269:X269">J271</f>
        <v>37768.4</v>
      </c>
      <c r="K269" s="192">
        <f t="shared" si="139"/>
        <v>21968.4</v>
      </c>
      <c r="L269" s="192">
        <f t="shared" si="139"/>
        <v>15800</v>
      </c>
      <c r="M269" s="192">
        <f>N269+O269</f>
        <v>63875.1995</v>
      </c>
      <c r="N269" s="192">
        <f t="shared" si="139"/>
        <v>13875.1995</v>
      </c>
      <c r="O269" s="192">
        <f t="shared" si="139"/>
        <v>50000</v>
      </c>
      <c r="P269" s="192">
        <f>P271</f>
        <v>26106.7995</v>
      </c>
      <c r="Q269" s="192">
        <f t="shared" si="139"/>
        <v>-8093.200499999999</v>
      </c>
      <c r="R269" s="192">
        <f t="shared" si="139"/>
        <v>34200</v>
      </c>
      <c r="S269" s="192">
        <f>S271</f>
        <v>91786.971975</v>
      </c>
      <c r="T269" s="192">
        <f>T271</f>
        <v>14286.971975</v>
      </c>
      <c r="U269" s="192">
        <f>U271</f>
        <v>77500</v>
      </c>
      <c r="V269" s="192">
        <f>V271</f>
        <v>91719.4457375</v>
      </c>
      <c r="W269" s="192">
        <f t="shared" si="139"/>
        <v>14219.4457375</v>
      </c>
      <c r="X269" s="192">
        <f t="shared" si="139"/>
        <v>77500</v>
      </c>
    </row>
    <row r="270" spans="1:24" s="56" customFormat="1" ht="12.75" customHeight="1">
      <c r="A270" s="67"/>
      <c r="B270" s="51"/>
      <c r="C270" s="51"/>
      <c r="D270" s="37"/>
      <c r="E270" s="96" t="s">
        <v>251</v>
      </c>
      <c r="F270" s="37"/>
      <c r="G270" s="134"/>
      <c r="H270" s="134"/>
      <c r="I270" s="134"/>
      <c r="J270" s="134"/>
      <c r="K270" s="134"/>
      <c r="L270" s="134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</row>
    <row r="271" spans="1:24" s="56" customFormat="1" ht="12.75" customHeight="1">
      <c r="A271" s="77" t="s">
        <v>537</v>
      </c>
      <c r="B271" s="78" t="s">
        <v>533</v>
      </c>
      <c r="C271" s="78" t="s">
        <v>249</v>
      </c>
      <c r="D271" s="78" t="s">
        <v>249</v>
      </c>
      <c r="E271" s="96" t="s">
        <v>536</v>
      </c>
      <c r="F271" s="37"/>
      <c r="G271" s="134">
        <f aca="true" t="shared" si="140" ref="G271:O271">G273+G276</f>
        <v>15291.5</v>
      </c>
      <c r="H271" s="134">
        <f t="shared" si="140"/>
        <v>14949.5</v>
      </c>
      <c r="I271" s="134">
        <f t="shared" si="140"/>
        <v>342</v>
      </c>
      <c r="J271" s="134">
        <f>K271+L271</f>
        <v>37768.4</v>
      </c>
      <c r="K271" s="134">
        <f t="shared" si="140"/>
        <v>21968.4</v>
      </c>
      <c r="L271" s="134">
        <f t="shared" si="140"/>
        <v>15800</v>
      </c>
      <c r="M271" s="134">
        <f t="shared" si="140"/>
        <v>63875.1995</v>
      </c>
      <c r="N271" s="134">
        <f t="shared" si="140"/>
        <v>13875.1995</v>
      </c>
      <c r="O271" s="134">
        <f t="shared" si="140"/>
        <v>50000</v>
      </c>
      <c r="P271" s="140">
        <f>P273+P276</f>
        <v>26106.7995</v>
      </c>
      <c r="Q271" s="141">
        <f>Q273+Q276</f>
        <v>-8093.200499999999</v>
      </c>
      <c r="R271" s="141">
        <f>R273+R276</f>
        <v>34200</v>
      </c>
      <c r="S271" s="134">
        <f>S273+S276</f>
        <v>91786.971975</v>
      </c>
      <c r="T271" s="134">
        <f>T273+T276</f>
        <v>14286.971975</v>
      </c>
      <c r="U271" s="134">
        <f>U276</f>
        <v>77500</v>
      </c>
      <c r="V271" s="134">
        <f>W271+X271</f>
        <v>91719.4457375</v>
      </c>
      <c r="W271" s="134">
        <f>W273</f>
        <v>14219.4457375</v>
      </c>
      <c r="X271" s="134">
        <f>X276</f>
        <v>77500</v>
      </c>
    </row>
    <row r="272" spans="1:24" s="56" customFormat="1" ht="12.75" customHeight="1">
      <c r="A272" s="67"/>
      <c r="B272" s="51"/>
      <c r="C272" s="51"/>
      <c r="D272" s="37"/>
      <c r="E272" s="96" t="s">
        <v>167</v>
      </c>
      <c r="F272" s="37"/>
      <c r="G272" s="134"/>
      <c r="H272" s="134"/>
      <c r="I272" s="134"/>
      <c r="J272" s="134"/>
      <c r="K272" s="134"/>
      <c r="L272" s="134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</row>
    <row r="273" spans="1:24" s="62" customFormat="1" ht="15" customHeight="1">
      <c r="A273" s="59"/>
      <c r="B273" s="60"/>
      <c r="C273" s="60"/>
      <c r="D273" s="86"/>
      <c r="E273" s="97" t="s">
        <v>149</v>
      </c>
      <c r="F273" s="38"/>
      <c r="G273" s="139">
        <f aca="true" t="shared" si="141" ref="G273:X273">G274+G275</f>
        <v>14949.5</v>
      </c>
      <c r="H273" s="139">
        <f t="shared" si="141"/>
        <v>14949.5</v>
      </c>
      <c r="I273" s="139">
        <f t="shared" si="141"/>
        <v>0</v>
      </c>
      <c r="J273" s="139">
        <f t="shared" si="141"/>
        <v>19628.4</v>
      </c>
      <c r="K273" s="139">
        <f t="shared" si="141"/>
        <v>19628.4</v>
      </c>
      <c r="L273" s="139">
        <f t="shared" si="141"/>
        <v>0</v>
      </c>
      <c r="M273" s="139">
        <f t="shared" si="141"/>
        <v>13875.1995</v>
      </c>
      <c r="N273" s="139">
        <f t="shared" si="141"/>
        <v>13875.1995</v>
      </c>
      <c r="O273" s="139">
        <f t="shared" si="141"/>
        <v>0</v>
      </c>
      <c r="P273" s="139">
        <f>P274+P275</f>
        <v>-5753.200499999999</v>
      </c>
      <c r="Q273" s="139">
        <f t="shared" si="141"/>
        <v>-5753.200499999999</v>
      </c>
      <c r="R273" s="139">
        <f t="shared" si="141"/>
        <v>0</v>
      </c>
      <c r="S273" s="139">
        <f>S274+S275</f>
        <v>14286.971975</v>
      </c>
      <c r="T273" s="139">
        <f>T274+T275</f>
        <v>14286.971975</v>
      </c>
      <c r="U273" s="139">
        <f>U274+U275</f>
        <v>0</v>
      </c>
      <c r="V273" s="139">
        <f>V274+V275</f>
        <v>14219.4457375</v>
      </c>
      <c r="W273" s="139">
        <f t="shared" si="141"/>
        <v>14219.4457375</v>
      </c>
      <c r="X273" s="139">
        <f t="shared" si="141"/>
        <v>0</v>
      </c>
    </row>
    <row r="274" spans="1:24" s="56" customFormat="1" ht="36" customHeight="1">
      <c r="A274" s="67"/>
      <c r="B274" s="51"/>
      <c r="C274" s="51"/>
      <c r="D274" s="37"/>
      <c r="E274" s="102" t="s">
        <v>15</v>
      </c>
      <c r="F274" s="40" t="s">
        <v>16</v>
      </c>
      <c r="G274" s="142">
        <f aca="true" t="shared" si="142" ref="G274:G280">H274+I274</f>
        <v>14949.5</v>
      </c>
      <c r="H274" s="142">
        <v>14949.5</v>
      </c>
      <c r="I274" s="142">
        <v>0</v>
      </c>
      <c r="J274" s="142">
        <f aca="true" t="shared" si="143" ref="J274:J280">K274+L274</f>
        <v>8828.4</v>
      </c>
      <c r="K274" s="142">
        <f>'[8]ՄԺԾԾ-ծախս'!$K$66</f>
        <v>8828.4</v>
      </c>
      <c r="L274" s="142">
        <v>0</v>
      </c>
      <c r="M274" s="140">
        <f>N274+O274</f>
        <v>6315.1995000000015</v>
      </c>
      <c r="N274" s="140">
        <f>'[8]ՄԺԾԾ-ծախս'!$N$67</f>
        <v>6315.1995000000015</v>
      </c>
      <c r="O274" s="140">
        <v>0</v>
      </c>
      <c r="P274" s="140">
        <f>Q274+R274</f>
        <v>-2513.200499999998</v>
      </c>
      <c r="Q274" s="141">
        <f>N274-K274</f>
        <v>-2513.200499999998</v>
      </c>
      <c r="R274" s="141">
        <f>O274-L274</f>
        <v>0</v>
      </c>
      <c r="S274" s="140">
        <f aca="true" t="shared" si="144" ref="S274:S280">T274+U274</f>
        <v>6726.971975000001</v>
      </c>
      <c r="T274" s="140">
        <f>'[8]ՄԺԾԾ-ծախս'!$T$67</f>
        <v>6726.971975000001</v>
      </c>
      <c r="U274" s="140">
        <v>0</v>
      </c>
      <c r="V274" s="140">
        <f>W274+X274</f>
        <v>6659.445737500001</v>
      </c>
      <c r="W274" s="140">
        <f>'[8]ՄԺԾԾ-ծախս'!$W$67</f>
        <v>6659.445737500001</v>
      </c>
      <c r="X274" s="140">
        <v>0</v>
      </c>
    </row>
    <row r="275" spans="1:24" s="56" customFormat="1" ht="24" customHeight="1">
      <c r="A275" s="67"/>
      <c r="B275" s="51"/>
      <c r="C275" s="51"/>
      <c r="D275" s="37"/>
      <c r="E275" s="96" t="s">
        <v>13</v>
      </c>
      <c r="F275" s="78" t="s">
        <v>14</v>
      </c>
      <c r="G275" s="142">
        <f t="shared" si="142"/>
        <v>0</v>
      </c>
      <c r="H275" s="142">
        <v>0</v>
      </c>
      <c r="I275" s="142">
        <v>0</v>
      </c>
      <c r="J275" s="142">
        <f t="shared" si="143"/>
        <v>10800</v>
      </c>
      <c r="K275" s="142">
        <f>'[8]ՄԺԾԾ-ծախս'!$K$67</f>
        <v>10800</v>
      </c>
      <c r="L275" s="142">
        <v>0</v>
      </c>
      <c r="M275" s="140">
        <f>N275+O275</f>
        <v>7559.999999999999</v>
      </c>
      <c r="N275" s="140">
        <f>'[8]ՄԺԾԾ-ծախս'!$N$66</f>
        <v>7559.999999999999</v>
      </c>
      <c r="O275" s="140">
        <v>0</v>
      </c>
      <c r="P275" s="140">
        <f>Q275+R275</f>
        <v>-3240.000000000001</v>
      </c>
      <c r="Q275" s="141">
        <f>N275-K275</f>
        <v>-3240.000000000001</v>
      </c>
      <c r="R275" s="141">
        <f>O275-L275</f>
        <v>0</v>
      </c>
      <c r="S275" s="140">
        <f t="shared" si="144"/>
        <v>7559.999999999999</v>
      </c>
      <c r="T275" s="140">
        <f>'[8]ՄԺԾԾ-ծախս'!$T$66</f>
        <v>7559.999999999999</v>
      </c>
      <c r="U275" s="140">
        <v>0</v>
      </c>
      <c r="V275" s="140">
        <f>W275+X275</f>
        <v>7559.999999999999</v>
      </c>
      <c r="W275" s="140">
        <f>'[8]ՄԺԾԾ-ծախս'!$W$66</f>
        <v>7559.999999999999</v>
      </c>
      <c r="X275" s="140">
        <v>0</v>
      </c>
    </row>
    <row r="276" spans="1:24" s="62" customFormat="1" ht="15.75" customHeight="1">
      <c r="A276" s="59"/>
      <c r="B276" s="60"/>
      <c r="C276" s="60"/>
      <c r="D276" s="86"/>
      <c r="E276" s="97"/>
      <c r="F276" s="38"/>
      <c r="G276" s="139">
        <f t="shared" si="142"/>
        <v>342</v>
      </c>
      <c r="H276" s="139">
        <f>H280</f>
        <v>0</v>
      </c>
      <c r="I276" s="139">
        <f>I277+I278+I279+I280</f>
        <v>342</v>
      </c>
      <c r="J276" s="139">
        <f t="shared" si="143"/>
        <v>18140</v>
      </c>
      <c r="K276" s="139">
        <f>K280</f>
        <v>2340</v>
      </c>
      <c r="L276" s="139">
        <f>L277+L278+L279</f>
        <v>15800</v>
      </c>
      <c r="M276" s="139">
        <f>N276+O276</f>
        <v>50000</v>
      </c>
      <c r="N276" s="139">
        <f>N280</f>
        <v>0</v>
      </c>
      <c r="O276" s="139">
        <f>O277+O278+O280</f>
        <v>50000</v>
      </c>
      <c r="P276" s="139">
        <f>P280+P278+P277</f>
        <v>31860</v>
      </c>
      <c r="Q276" s="139">
        <f>Q277+Q278+Q280</f>
        <v>-2340</v>
      </c>
      <c r="R276" s="139">
        <f>R277+R278+R280</f>
        <v>34200</v>
      </c>
      <c r="S276" s="139">
        <f t="shared" si="144"/>
        <v>77500</v>
      </c>
      <c r="T276" s="139">
        <f>T280</f>
        <v>0</v>
      </c>
      <c r="U276" s="139">
        <f>U277+U278+U280</f>
        <v>77500</v>
      </c>
      <c r="V276" s="139">
        <f>V280</f>
        <v>0</v>
      </c>
      <c r="W276" s="139">
        <f>W280</f>
        <v>0</v>
      </c>
      <c r="X276" s="139">
        <f>X278</f>
        <v>77500</v>
      </c>
    </row>
    <row r="277" spans="1:24" s="62" customFormat="1" ht="15.75" customHeight="1">
      <c r="A277" s="59"/>
      <c r="B277" s="60"/>
      <c r="C277" s="60"/>
      <c r="D277" s="86"/>
      <c r="E277" s="96" t="s">
        <v>34</v>
      </c>
      <c r="F277" s="78" t="s">
        <v>33</v>
      </c>
      <c r="G277" s="142">
        <f t="shared" si="142"/>
        <v>0</v>
      </c>
      <c r="H277" s="142">
        <v>0</v>
      </c>
      <c r="I277" s="142">
        <v>0</v>
      </c>
      <c r="J277" s="142">
        <f t="shared" si="143"/>
        <v>0</v>
      </c>
      <c r="K277" s="142">
        <v>0</v>
      </c>
      <c r="L277" s="142">
        <v>0</v>
      </c>
      <c r="M277" s="138">
        <v>0</v>
      </c>
      <c r="N277" s="138">
        <v>0</v>
      </c>
      <c r="O277" s="138">
        <v>0</v>
      </c>
      <c r="P277" s="140">
        <f>Q277+R277</f>
        <v>0</v>
      </c>
      <c r="Q277" s="141">
        <f aca="true" t="shared" si="145" ref="Q277:R280">N277-K277</f>
        <v>0</v>
      </c>
      <c r="R277" s="141">
        <f t="shared" si="145"/>
        <v>0</v>
      </c>
      <c r="S277" s="138">
        <f t="shared" si="144"/>
        <v>0</v>
      </c>
      <c r="T277" s="138">
        <v>0</v>
      </c>
      <c r="U277" s="138">
        <v>0</v>
      </c>
      <c r="V277" s="138">
        <f>W277+X277</f>
        <v>0</v>
      </c>
      <c r="W277" s="140">
        <f>(T277+N277)</f>
        <v>0</v>
      </c>
      <c r="X277" s="140">
        <v>0</v>
      </c>
    </row>
    <row r="278" spans="1:24" s="62" customFormat="1" ht="24.75" customHeight="1">
      <c r="A278" s="59"/>
      <c r="B278" s="60"/>
      <c r="C278" s="60"/>
      <c r="D278" s="86"/>
      <c r="E278" s="96" t="s">
        <v>36</v>
      </c>
      <c r="F278" s="78" t="s">
        <v>35</v>
      </c>
      <c r="G278" s="142">
        <f t="shared" si="142"/>
        <v>0</v>
      </c>
      <c r="H278" s="142">
        <v>0</v>
      </c>
      <c r="I278" s="142">
        <v>0</v>
      </c>
      <c r="J278" s="142">
        <f t="shared" si="143"/>
        <v>15800</v>
      </c>
      <c r="K278" s="142">
        <v>0</v>
      </c>
      <c r="L278" s="142">
        <v>15800</v>
      </c>
      <c r="M278" s="138">
        <f>N278+O278</f>
        <v>50000</v>
      </c>
      <c r="N278" s="138">
        <v>0</v>
      </c>
      <c r="O278" s="138">
        <v>50000</v>
      </c>
      <c r="P278" s="140">
        <f>Q278+R278</f>
        <v>34200</v>
      </c>
      <c r="Q278" s="141">
        <f t="shared" si="145"/>
        <v>0</v>
      </c>
      <c r="R278" s="141">
        <f t="shared" si="145"/>
        <v>34200</v>
      </c>
      <c r="S278" s="138">
        <f t="shared" si="144"/>
        <v>77500</v>
      </c>
      <c r="T278" s="138">
        <v>0</v>
      </c>
      <c r="U278" s="138">
        <f>'[4]ծրագրեր 24-26'!$E$43+'[4]ծրագրեր 24-26'!$E$44+'[4]ծրագրեր 24-26'!$F$43+'[4]ծրագրեր 24-26'!$F$44</f>
        <v>77500</v>
      </c>
      <c r="V278" s="138">
        <f>W278+X278</f>
        <v>77500</v>
      </c>
      <c r="W278" s="140">
        <f>(T278+N278)</f>
        <v>0</v>
      </c>
      <c r="X278" s="140">
        <f>'[4]ծրագրեր 24-26'!$G$43+'[4]ծրագրեր 24-26'!$H$43+'[4]ծրագրեր 24-26'!$G$44+'[4]ծրագրեր 24-26'!$H$44</f>
        <v>77500</v>
      </c>
    </row>
    <row r="279" spans="1:24" s="62" customFormat="1" ht="15.75" customHeight="1">
      <c r="A279" s="59"/>
      <c r="B279" s="60"/>
      <c r="C279" s="60"/>
      <c r="D279" s="86"/>
      <c r="E279" s="102" t="s">
        <v>46</v>
      </c>
      <c r="F279" s="40" t="s">
        <v>45</v>
      </c>
      <c r="G279" s="142">
        <f t="shared" si="142"/>
        <v>342</v>
      </c>
      <c r="H279" s="142">
        <v>0</v>
      </c>
      <c r="I279" s="142">
        <v>342</v>
      </c>
      <c r="J279" s="142">
        <f t="shared" si="143"/>
        <v>0</v>
      </c>
      <c r="K279" s="142">
        <v>0</v>
      </c>
      <c r="L279" s="142">
        <v>0</v>
      </c>
      <c r="M279" s="138"/>
      <c r="N279" s="138"/>
      <c r="O279" s="138"/>
      <c r="P279" s="140"/>
      <c r="Q279" s="141"/>
      <c r="R279" s="141"/>
      <c r="S279" s="138"/>
      <c r="T279" s="138"/>
      <c r="U279" s="138"/>
      <c r="V279" s="138"/>
      <c r="W279" s="140"/>
      <c r="X279" s="140"/>
    </row>
    <row r="280" spans="1:24" s="56" customFormat="1" ht="18.75" customHeight="1">
      <c r="A280" s="67"/>
      <c r="B280" s="51"/>
      <c r="C280" s="51"/>
      <c r="D280" s="37"/>
      <c r="E280" s="96" t="s">
        <v>497</v>
      </c>
      <c r="F280" s="78">
        <v>4861</v>
      </c>
      <c r="G280" s="142">
        <f t="shared" si="142"/>
        <v>0</v>
      </c>
      <c r="H280" s="142">
        <v>0</v>
      </c>
      <c r="I280" s="142">
        <v>0</v>
      </c>
      <c r="J280" s="142">
        <f t="shared" si="143"/>
        <v>2340</v>
      </c>
      <c r="K280" s="142">
        <v>2340</v>
      </c>
      <c r="L280" s="142">
        <v>0</v>
      </c>
      <c r="M280" s="140">
        <f>N280+O280</f>
        <v>0</v>
      </c>
      <c r="N280" s="140">
        <v>0</v>
      </c>
      <c r="O280" s="140">
        <v>0</v>
      </c>
      <c r="P280" s="140">
        <f>Q280+R280</f>
        <v>-2340</v>
      </c>
      <c r="Q280" s="141">
        <f t="shared" si="145"/>
        <v>-2340</v>
      </c>
      <c r="R280" s="141">
        <f t="shared" si="145"/>
        <v>0</v>
      </c>
      <c r="S280" s="140">
        <f t="shared" si="144"/>
        <v>0</v>
      </c>
      <c r="T280" s="140">
        <v>0</v>
      </c>
      <c r="U280" s="140">
        <v>0</v>
      </c>
      <c r="V280" s="138">
        <f>W280+X280</f>
        <v>0</v>
      </c>
      <c r="W280" s="140">
        <f>(T280+N280)</f>
        <v>0</v>
      </c>
      <c r="X280" s="140">
        <v>0</v>
      </c>
    </row>
    <row r="281" spans="1:24" s="91" customFormat="1" ht="12.75" customHeight="1">
      <c r="A281" s="184">
        <v>2620</v>
      </c>
      <c r="B281" s="190" t="s">
        <v>533</v>
      </c>
      <c r="C281" s="190">
        <v>2</v>
      </c>
      <c r="D281" s="191" t="s">
        <v>246</v>
      </c>
      <c r="E281" s="198" t="s">
        <v>303</v>
      </c>
      <c r="F281" s="187"/>
      <c r="G281" s="188">
        <f>G283</f>
        <v>13617.1</v>
      </c>
      <c r="H281" s="188">
        <f aca="true" t="shared" si="146" ref="H281:X281">H283</f>
        <v>6792.8</v>
      </c>
      <c r="I281" s="188">
        <f t="shared" si="146"/>
        <v>6824.3</v>
      </c>
      <c r="J281" s="188">
        <f t="shared" si="146"/>
        <v>1745</v>
      </c>
      <c r="K281" s="188">
        <f t="shared" si="146"/>
        <v>1445</v>
      </c>
      <c r="L281" s="188">
        <f t="shared" si="146"/>
        <v>300</v>
      </c>
      <c r="M281" s="188">
        <f t="shared" si="146"/>
        <v>1652.28</v>
      </c>
      <c r="N281" s="188">
        <f t="shared" si="146"/>
        <v>1652.28</v>
      </c>
      <c r="O281" s="188">
        <f t="shared" si="146"/>
        <v>0</v>
      </c>
      <c r="P281" s="188">
        <f>P283</f>
        <v>-92.72000000000003</v>
      </c>
      <c r="Q281" s="188">
        <f t="shared" si="146"/>
        <v>207.27999999999997</v>
      </c>
      <c r="R281" s="188">
        <f t="shared" si="146"/>
        <v>-300</v>
      </c>
      <c r="S281" s="188">
        <f>S283</f>
        <v>1638.54</v>
      </c>
      <c r="T281" s="188">
        <f>T283</f>
        <v>1638.54</v>
      </c>
      <c r="U281" s="188">
        <f>U283</f>
        <v>0</v>
      </c>
      <c r="V281" s="188">
        <f>V283</f>
        <v>1720.41</v>
      </c>
      <c r="W281" s="188">
        <f t="shared" si="146"/>
        <v>1720.41</v>
      </c>
      <c r="X281" s="188">
        <f t="shared" si="146"/>
        <v>0</v>
      </c>
    </row>
    <row r="282" spans="1:24" s="56" customFormat="1" ht="13.5" customHeight="1">
      <c r="A282" s="67"/>
      <c r="B282" s="51"/>
      <c r="C282" s="51"/>
      <c r="D282" s="37"/>
      <c r="E282" s="96" t="s">
        <v>309</v>
      </c>
      <c r="F282" s="78"/>
      <c r="G282" s="142"/>
      <c r="H282" s="142"/>
      <c r="I282" s="142"/>
      <c r="J282" s="132"/>
      <c r="K282" s="132"/>
      <c r="L282" s="132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</row>
    <row r="283" spans="1:24" s="56" customFormat="1" ht="20.25" customHeight="1">
      <c r="A283" s="67">
        <v>2621</v>
      </c>
      <c r="B283" s="78" t="s">
        <v>533</v>
      </c>
      <c r="C283" s="78">
        <v>2</v>
      </c>
      <c r="D283" s="78" t="s">
        <v>249</v>
      </c>
      <c r="E283" s="101" t="s">
        <v>303</v>
      </c>
      <c r="F283" s="78"/>
      <c r="G283" s="142">
        <f>H283+I283</f>
        <v>13617.1</v>
      </c>
      <c r="H283" s="142">
        <f>SUM(H284:H287)</f>
        <v>6792.8</v>
      </c>
      <c r="I283" s="142">
        <f>SUM(I288:I292)</f>
        <v>6824.3</v>
      </c>
      <c r="J283" s="142">
        <f>K283+L283</f>
        <v>1745</v>
      </c>
      <c r="K283" s="142">
        <f>SUM(K284:K287)+K292</f>
        <v>1445</v>
      </c>
      <c r="L283" s="142">
        <f>SUM(L288:L292)</f>
        <v>300</v>
      </c>
      <c r="M283" s="142">
        <f>SUM(M284:M291)</f>
        <v>1652.28</v>
      </c>
      <c r="N283" s="142">
        <f>SUM(N284:N291)</f>
        <v>1652.28</v>
      </c>
      <c r="O283" s="142">
        <f>SUM(O284:O291)</f>
        <v>0</v>
      </c>
      <c r="P283" s="140">
        <f aca="true" t="shared" si="147" ref="P283:P291">Q283+R283</f>
        <v>-92.72000000000003</v>
      </c>
      <c r="Q283" s="141">
        <f aca="true" t="shared" si="148" ref="Q283:Q291">N283-K283</f>
        <v>207.27999999999997</v>
      </c>
      <c r="R283" s="141">
        <f aca="true" t="shared" si="149" ref="R283:R291">O283-L283</f>
        <v>-300</v>
      </c>
      <c r="S283" s="142">
        <f>SUM(S284:S291)</f>
        <v>1638.54</v>
      </c>
      <c r="T283" s="142">
        <f>SUM(T284:T291)</f>
        <v>1638.54</v>
      </c>
      <c r="U283" s="142">
        <f>SUM(U284:U291)</f>
        <v>0</v>
      </c>
      <c r="V283" s="142">
        <f>SUM(V284:V291)</f>
        <v>1720.41</v>
      </c>
      <c r="W283" s="140">
        <f>W284+W285+W287+W288+W289+W290+W291</f>
        <v>1720.41</v>
      </c>
      <c r="X283" s="135">
        <v>0</v>
      </c>
    </row>
    <row r="284" spans="1:24" s="56" customFormat="1" ht="20.25" customHeight="1">
      <c r="A284" s="67"/>
      <c r="B284" s="78"/>
      <c r="C284" s="78"/>
      <c r="D284" s="78"/>
      <c r="E284" s="96" t="s">
        <v>356</v>
      </c>
      <c r="F284" s="78" t="s">
        <v>355</v>
      </c>
      <c r="G284" s="142">
        <f aca="true" t="shared" si="150" ref="G284:G292">H284+I284</f>
        <v>1164</v>
      </c>
      <c r="H284" s="142">
        <v>1164</v>
      </c>
      <c r="I284" s="142">
        <v>0</v>
      </c>
      <c r="J284" s="142">
        <f aca="true" t="shared" si="151" ref="J284:J292">K284+L284</f>
        <v>0</v>
      </c>
      <c r="K284" s="142">
        <v>0</v>
      </c>
      <c r="L284" s="142">
        <v>0</v>
      </c>
      <c r="M284" s="140">
        <f aca="true" t="shared" si="152" ref="M284:M291">N284+O284</f>
        <v>1402.28</v>
      </c>
      <c r="N284" s="140">
        <f>'[6]բյուջե 2024'!$W$28/1000</f>
        <v>1402.28</v>
      </c>
      <c r="O284" s="140">
        <v>0</v>
      </c>
      <c r="P284" s="140">
        <f t="shared" si="147"/>
        <v>1402.28</v>
      </c>
      <c r="Q284" s="141">
        <f t="shared" si="148"/>
        <v>1402.28</v>
      </c>
      <c r="R284" s="141">
        <f t="shared" si="149"/>
        <v>0</v>
      </c>
      <c r="S284" s="140">
        <f aca="true" t="shared" si="153" ref="S284:S291">T284+U284</f>
        <v>1338.54</v>
      </c>
      <c r="T284" s="140">
        <f>'[6]բյուջե -2025'!$W$28/1000</f>
        <v>1338.54</v>
      </c>
      <c r="U284" s="140">
        <v>0</v>
      </c>
      <c r="V284" s="140">
        <f aca="true" t="shared" si="154" ref="V284:V291">W284+X284</f>
        <v>1370.41</v>
      </c>
      <c r="W284" s="140">
        <f>'[6]բյուջե-2026'!$W$28/1000</f>
        <v>1370.41</v>
      </c>
      <c r="X284" s="135">
        <v>0</v>
      </c>
    </row>
    <row r="285" spans="1:24" s="56" customFormat="1" ht="25.5" customHeight="1">
      <c r="A285" s="67"/>
      <c r="B285" s="78"/>
      <c r="C285" s="78"/>
      <c r="D285" s="78"/>
      <c r="E285" s="111" t="s">
        <v>375</v>
      </c>
      <c r="F285" s="78">
        <v>4251</v>
      </c>
      <c r="G285" s="142">
        <f t="shared" si="150"/>
        <v>0</v>
      </c>
      <c r="H285" s="142">
        <v>0</v>
      </c>
      <c r="I285" s="142">
        <v>0</v>
      </c>
      <c r="J285" s="142">
        <f t="shared" si="151"/>
        <v>100</v>
      </c>
      <c r="K285" s="142">
        <v>100</v>
      </c>
      <c r="L285" s="142">
        <v>0</v>
      </c>
      <c r="M285" s="140">
        <f t="shared" si="152"/>
        <v>250</v>
      </c>
      <c r="N285" s="140">
        <f>'[6]բյուջե 2024'!$W$29/1000</f>
        <v>250</v>
      </c>
      <c r="O285" s="140">
        <v>0</v>
      </c>
      <c r="P285" s="140">
        <f t="shared" si="147"/>
        <v>150</v>
      </c>
      <c r="Q285" s="141">
        <f t="shared" si="148"/>
        <v>150</v>
      </c>
      <c r="R285" s="141">
        <f t="shared" si="149"/>
        <v>0</v>
      </c>
      <c r="S285" s="140">
        <f t="shared" si="153"/>
        <v>300</v>
      </c>
      <c r="T285" s="140">
        <f>'[6]բյուջե -2025'!$W$29/1000</f>
        <v>300</v>
      </c>
      <c r="U285" s="140">
        <v>0</v>
      </c>
      <c r="V285" s="140">
        <f t="shared" si="154"/>
        <v>350</v>
      </c>
      <c r="W285" s="140">
        <f>'[6]բյուջե-2026'!$W$29/1000</f>
        <v>350</v>
      </c>
      <c r="X285" s="135">
        <v>0</v>
      </c>
    </row>
    <row r="286" spans="1:24" s="56" customFormat="1" ht="25.5" customHeight="1">
      <c r="A286" s="67"/>
      <c r="B286" s="78"/>
      <c r="C286" s="78"/>
      <c r="D286" s="78"/>
      <c r="E286" s="111" t="s">
        <v>113</v>
      </c>
      <c r="F286" s="78">
        <v>4269</v>
      </c>
      <c r="G286" s="142">
        <f t="shared" si="150"/>
        <v>0</v>
      </c>
      <c r="H286" s="142">
        <v>0</v>
      </c>
      <c r="I286" s="142">
        <v>0</v>
      </c>
      <c r="J286" s="142">
        <f t="shared" si="151"/>
        <v>250</v>
      </c>
      <c r="K286" s="142">
        <v>250</v>
      </c>
      <c r="L286" s="142">
        <v>0</v>
      </c>
      <c r="M286" s="140"/>
      <c r="N286" s="140"/>
      <c r="O286" s="140"/>
      <c r="P286" s="140"/>
      <c r="Q286" s="141"/>
      <c r="R286" s="141"/>
      <c r="S286" s="140"/>
      <c r="T286" s="140"/>
      <c r="U286" s="140"/>
      <c r="V286" s="140"/>
      <c r="W286" s="140"/>
      <c r="X286" s="135"/>
    </row>
    <row r="287" spans="1:24" s="56" customFormat="1" ht="33.75" customHeight="1">
      <c r="A287" s="67"/>
      <c r="B287" s="51"/>
      <c r="C287" s="51"/>
      <c r="D287" s="37"/>
      <c r="E287" s="102" t="s">
        <v>15</v>
      </c>
      <c r="F287" s="40" t="s">
        <v>16</v>
      </c>
      <c r="G287" s="142">
        <f t="shared" si="150"/>
        <v>5628.8</v>
      </c>
      <c r="H287" s="142">
        <v>5628.8</v>
      </c>
      <c r="I287" s="142">
        <v>0</v>
      </c>
      <c r="J287" s="142">
        <f t="shared" si="151"/>
        <v>0</v>
      </c>
      <c r="K287" s="142">
        <v>0</v>
      </c>
      <c r="L287" s="142">
        <v>0</v>
      </c>
      <c r="M287" s="140">
        <f t="shared" si="152"/>
        <v>0</v>
      </c>
      <c r="N287" s="140">
        <v>0</v>
      </c>
      <c r="O287" s="140">
        <v>0</v>
      </c>
      <c r="P287" s="140">
        <f t="shared" si="147"/>
        <v>0</v>
      </c>
      <c r="Q287" s="141">
        <f t="shared" si="148"/>
        <v>0</v>
      </c>
      <c r="R287" s="141">
        <f t="shared" si="149"/>
        <v>0</v>
      </c>
      <c r="S287" s="140">
        <f t="shared" si="153"/>
        <v>0</v>
      </c>
      <c r="T287" s="140">
        <v>0</v>
      </c>
      <c r="U287" s="140">
        <v>0</v>
      </c>
      <c r="V287" s="140">
        <f t="shared" si="154"/>
        <v>0</v>
      </c>
      <c r="W287" s="140">
        <f>(T287+N287)/2</f>
        <v>0</v>
      </c>
      <c r="X287" s="135">
        <v>0</v>
      </c>
    </row>
    <row r="288" spans="1:24" s="56" customFormat="1" ht="21" customHeight="1">
      <c r="A288" s="67"/>
      <c r="B288" s="51"/>
      <c r="C288" s="51"/>
      <c r="D288" s="37"/>
      <c r="E288" s="96" t="s">
        <v>36</v>
      </c>
      <c r="F288" s="78" t="s">
        <v>35</v>
      </c>
      <c r="G288" s="142">
        <f t="shared" si="150"/>
        <v>0</v>
      </c>
      <c r="H288" s="142">
        <v>0</v>
      </c>
      <c r="I288" s="142">
        <v>0</v>
      </c>
      <c r="J288" s="142">
        <f t="shared" si="151"/>
        <v>0</v>
      </c>
      <c r="K288" s="142">
        <v>0</v>
      </c>
      <c r="L288" s="142">
        <v>0</v>
      </c>
      <c r="M288" s="140">
        <f t="shared" si="152"/>
        <v>0</v>
      </c>
      <c r="N288" s="140">
        <v>0</v>
      </c>
      <c r="O288" s="140">
        <v>0</v>
      </c>
      <c r="P288" s="140">
        <f t="shared" si="147"/>
        <v>0</v>
      </c>
      <c r="Q288" s="141">
        <f t="shared" si="148"/>
        <v>0</v>
      </c>
      <c r="R288" s="141">
        <f t="shared" si="149"/>
        <v>0</v>
      </c>
      <c r="S288" s="140">
        <f t="shared" si="153"/>
        <v>0</v>
      </c>
      <c r="T288" s="140">
        <v>0</v>
      </c>
      <c r="U288" s="140">
        <v>0</v>
      </c>
      <c r="V288" s="140">
        <f t="shared" si="154"/>
        <v>0</v>
      </c>
      <c r="W288" s="140">
        <f>(T288+N288)/2</f>
        <v>0</v>
      </c>
      <c r="X288" s="135">
        <v>0</v>
      </c>
    </row>
    <row r="289" spans="1:24" s="56" customFormat="1" ht="15.75" customHeight="1">
      <c r="A289" s="67"/>
      <c r="B289" s="51"/>
      <c r="C289" s="51"/>
      <c r="D289" s="37"/>
      <c r="E289" s="111" t="s">
        <v>142</v>
      </c>
      <c r="F289" s="78">
        <v>5129</v>
      </c>
      <c r="G289" s="142">
        <f t="shared" si="150"/>
        <v>1968.3</v>
      </c>
      <c r="H289" s="142">
        <v>0</v>
      </c>
      <c r="I289" s="142">
        <v>1968.3</v>
      </c>
      <c r="J289" s="142">
        <f t="shared" si="151"/>
        <v>0</v>
      </c>
      <c r="K289" s="142">
        <v>0</v>
      </c>
      <c r="L289" s="142">
        <v>0</v>
      </c>
      <c r="M289" s="140">
        <f t="shared" si="152"/>
        <v>0</v>
      </c>
      <c r="N289" s="140">
        <v>0</v>
      </c>
      <c r="O289" s="140">
        <v>0</v>
      </c>
      <c r="P289" s="140">
        <f t="shared" si="147"/>
        <v>0</v>
      </c>
      <c r="Q289" s="141">
        <f t="shared" si="148"/>
        <v>0</v>
      </c>
      <c r="R289" s="141">
        <f t="shared" si="149"/>
        <v>0</v>
      </c>
      <c r="S289" s="140">
        <f t="shared" si="153"/>
        <v>0</v>
      </c>
      <c r="T289" s="140">
        <v>0</v>
      </c>
      <c r="U289" s="140">
        <v>0</v>
      </c>
      <c r="V289" s="140">
        <f t="shared" si="154"/>
        <v>0</v>
      </c>
      <c r="W289" s="140">
        <f>(T289+N289)/2</f>
        <v>0</v>
      </c>
      <c r="X289" s="135">
        <v>0</v>
      </c>
    </row>
    <row r="290" spans="1:24" s="56" customFormat="1" ht="15.75" customHeight="1">
      <c r="A290" s="67"/>
      <c r="B290" s="51"/>
      <c r="C290" s="51"/>
      <c r="D290" s="37"/>
      <c r="E290" s="107" t="s">
        <v>371</v>
      </c>
      <c r="F290" s="40">
        <v>5131</v>
      </c>
      <c r="G290" s="142">
        <f t="shared" si="150"/>
        <v>867</v>
      </c>
      <c r="H290" s="142">
        <v>0</v>
      </c>
      <c r="I290" s="142">
        <v>867</v>
      </c>
      <c r="J290" s="142">
        <f t="shared" si="151"/>
        <v>0</v>
      </c>
      <c r="K290" s="142">
        <v>0</v>
      </c>
      <c r="L290" s="142">
        <v>0</v>
      </c>
      <c r="M290" s="140">
        <f t="shared" si="152"/>
        <v>0</v>
      </c>
      <c r="N290" s="140">
        <v>0</v>
      </c>
      <c r="O290" s="140">
        <v>0</v>
      </c>
      <c r="P290" s="140">
        <f t="shared" si="147"/>
        <v>0</v>
      </c>
      <c r="Q290" s="141">
        <f t="shared" si="148"/>
        <v>0</v>
      </c>
      <c r="R290" s="141">
        <f t="shared" si="149"/>
        <v>0</v>
      </c>
      <c r="S290" s="140">
        <f t="shared" si="153"/>
        <v>0</v>
      </c>
      <c r="T290" s="140">
        <v>0</v>
      </c>
      <c r="U290" s="140">
        <v>0</v>
      </c>
      <c r="V290" s="140">
        <f t="shared" si="154"/>
        <v>0</v>
      </c>
      <c r="W290" s="140">
        <f>(T290+N290)/2</f>
        <v>0</v>
      </c>
      <c r="X290" s="135">
        <v>0</v>
      </c>
    </row>
    <row r="291" spans="1:24" s="56" customFormat="1" ht="15.75" customHeight="1">
      <c r="A291" s="67"/>
      <c r="B291" s="51"/>
      <c r="C291" s="51"/>
      <c r="D291" s="37"/>
      <c r="E291" s="107" t="s">
        <v>110</v>
      </c>
      <c r="F291" s="40">
        <v>5134</v>
      </c>
      <c r="G291" s="142">
        <f t="shared" si="150"/>
        <v>3989</v>
      </c>
      <c r="H291" s="142">
        <v>0</v>
      </c>
      <c r="I291" s="142">
        <v>3989</v>
      </c>
      <c r="J291" s="142">
        <f t="shared" si="151"/>
        <v>300</v>
      </c>
      <c r="K291" s="142">
        <v>0</v>
      </c>
      <c r="L291" s="142">
        <v>300</v>
      </c>
      <c r="M291" s="140">
        <f t="shared" si="152"/>
        <v>0</v>
      </c>
      <c r="N291" s="140">
        <v>0</v>
      </c>
      <c r="O291" s="140">
        <v>0</v>
      </c>
      <c r="P291" s="140">
        <f t="shared" si="147"/>
        <v>-300</v>
      </c>
      <c r="Q291" s="141">
        <f t="shared" si="148"/>
        <v>0</v>
      </c>
      <c r="R291" s="141">
        <f t="shared" si="149"/>
        <v>-300</v>
      </c>
      <c r="S291" s="140">
        <f t="shared" si="153"/>
        <v>0</v>
      </c>
      <c r="T291" s="140">
        <v>0</v>
      </c>
      <c r="U291" s="140">
        <v>0</v>
      </c>
      <c r="V291" s="140">
        <f t="shared" si="154"/>
        <v>0</v>
      </c>
      <c r="W291" s="140">
        <f>(T291+N291)/2</f>
        <v>0</v>
      </c>
      <c r="X291" s="135">
        <v>0</v>
      </c>
    </row>
    <row r="292" spans="1:24" s="56" customFormat="1" ht="15.75" customHeight="1">
      <c r="A292" s="67"/>
      <c r="B292" s="51"/>
      <c r="C292" s="51"/>
      <c r="D292" s="37"/>
      <c r="E292" s="107" t="s">
        <v>591</v>
      </c>
      <c r="F292" s="40">
        <v>5511</v>
      </c>
      <c r="G292" s="142">
        <f t="shared" si="150"/>
        <v>0</v>
      </c>
      <c r="H292" s="142">
        <v>0</v>
      </c>
      <c r="I292" s="142">
        <v>0</v>
      </c>
      <c r="J292" s="142">
        <f t="shared" si="151"/>
        <v>1095</v>
      </c>
      <c r="K292" s="142">
        <v>1095</v>
      </c>
      <c r="L292" s="142">
        <v>0</v>
      </c>
      <c r="M292" s="140"/>
      <c r="N292" s="140"/>
      <c r="O292" s="140"/>
      <c r="P292" s="140"/>
      <c r="Q292" s="141"/>
      <c r="R292" s="141"/>
      <c r="S292" s="140"/>
      <c r="T292" s="140"/>
      <c r="U292" s="140"/>
      <c r="V292" s="140"/>
      <c r="W292" s="140"/>
      <c r="X292" s="135"/>
    </row>
    <row r="293" spans="1:24" s="91" customFormat="1" ht="12.75" customHeight="1">
      <c r="A293" s="184">
        <v>2630</v>
      </c>
      <c r="B293" s="190" t="s">
        <v>533</v>
      </c>
      <c r="C293" s="190">
        <v>3</v>
      </c>
      <c r="D293" s="191" t="s">
        <v>246</v>
      </c>
      <c r="E293" s="198" t="s">
        <v>150</v>
      </c>
      <c r="F293" s="187"/>
      <c r="G293" s="188">
        <f>G295</f>
        <v>4578.8</v>
      </c>
      <c r="H293" s="188">
        <f aca="true" t="shared" si="155" ref="H293:X293">H295</f>
        <v>3533.4</v>
      </c>
      <c r="I293" s="188">
        <f t="shared" si="155"/>
        <v>1045.4</v>
      </c>
      <c r="J293" s="188">
        <f>K293+L293</f>
        <v>68824.6</v>
      </c>
      <c r="K293" s="188">
        <f t="shared" si="155"/>
        <v>5133.6</v>
      </c>
      <c r="L293" s="188">
        <f>L298+L299</f>
        <v>63691</v>
      </c>
      <c r="M293" s="188">
        <f>N293+O293</f>
        <v>4318.129127268179</v>
      </c>
      <c r="N293" s="188">
        <f t="shared" si="155"/>
        <v>4318.129127268179</v>
      </c>
      <c r="O293" s="188">
        <f>O298+O299</f>
        <v>0</v>
      </c>
      <c r="P293" s="188">
        <f>P295</f>
        <v>-64506.47087273182</v>
      </c>
      <c r="Q293" s="188">
        <f t="shared" si="155"/>
        <v>-815.4708727318211</v>
      </c>
      <c r="R293" s="188">
        <f t="shared" si="155"/>
        <v>-63691</v>
      </c>
      <c r="S293" s="188">
        <f>T293+U293</f>
        <v>4506.366478291857</v>
      </c>
      <c r="T293" s="188">
        <f>T295</f>
        <v>4506.366478291857</v>
      </c>
      <c r="U293" s="188">
        <f>U298+U299</f>
        <v>0</v>
      </c>
      <c r="V293" s="188">
        <f>V295</f>
        <v>4485.251562142051</v>
      </c>
      <c r="W293" s="188">
        <f t="shared" si="155"/>
        <v>4485.251562142051</v>
      </c>
      <c r="X293" s="188">
        <f t="shared" si="155"/>
        <v>0</v>
      </c>
    </row>
    <row r="294" spans="1:24" s="56" customFormat="1" ht="14.25" customHeight="1">
      <c r="A294" s="67"/>
      <c r="B294" s="51"/>
      <c r="C294" s="51"/>
      <c r="D294" s="37"/>
      <c r="E294" s="107" t="s">
        <v>309</v>
      </c>
      <c r="F294" s="40"/>
      <c r="G294" s="142"/>
      <c r="H294" s="142"/>
      <c r="I294" s="142"/>
      <c r="J294" s="132"/>
      <c r="K294" s="132"/>
      <c r="L294" s="132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</row>
    <row r="295" spans="1:24" s="56" customFormat="1" ht="14.25" customHeight="1">
      <c r="A295" s="67">
        <v>2631</v>
      </c>
      <c r="B295" s="78" t="s">
        <v>533</v>
      </c>
      <c r="C295" s="78">
        <v>3</v>
      </c>
      <c r="D295" s="78" t="s">
        <v>249</v>
      </c>
      <c r="E295" s="107" t="s">
        <v>150</v>
      </c>
      <c r="F295" s="40"/>
      <c r="G295" s="142">
        <f>H295+I295</f>
        <v>4578.8</v>
      </c>
      <c r="H295" s="142">
        <f>SUM(H296:H300)</f>
        <v>3533.4</v>
      </c>
      <c r="I295" s="142">
        <f>SUM(I296:I300)</f>
        <v>1045.4</v>
      </c>
      <c r="J295" s="142">
        <f aca="true" t="shared" si="156" ref="J295:O295">J296+J297</f>
        <v>5133.6</v>
      </c>
      <c r="K295" s="142">
        <f t="shared" si="156"/>
        <v>5133.6</v>
      </c>
      <c r="L295" s="142">
        <f t="shared" si="156"/>
        <v>0</v>
      </c>
      <c r="M295" s="142">
        <f t="shared" si="156"/>
        <v>4318.129127268179</v>
      </c>
      <c r="N295" s="142">
        <f t="shared" si="156"/>
        <v>4318.129127268179</v>
      </c>
      <c r="O295" s="142">
        <f t="shared" si="156"/>
        <v>0</v>
      </c>
      <c r="P295" s="140">
        <f>Q295+R295</f>
        <v>-64506.47087273182</v>
      </c>
      <c r="Q295" s="141">
        <f>Q296+Q297+Q298+Q299</f>
        <v>-815.4708727318211</v>
      </c>
      <c r="R295" s="141">
        <f>R296+R297+R298+R299</f>
        <v>-63691</v>
      </c>
      <c r="S295" s="142">
        <f aca="true" t="shared" si="157" ref="S295:X295">S296+S297</f>
        <v>4506.366478291857</v>
      </c>
      <c r="T295" s="142">
        <f t="shared" si="157"/>
        <v>4506.366478291857</v>
      </c>
      <c r="U295" s="142">
        <f t="shared" si="157"/>
        <v>0</v>
      </c>
      <c r="V295" s="142">
        <f t="shared" si="157"/>
        <v>4485.251562142051</v>
      </c>
      <c r="W295" s="142">
        <f>W296+W297+W298+W299</f>
        <v>4485.251562142051</v>
      </c>
      <c r="X295" s="142">
        <f t="shared" si="157"/>
        <v>0</v>
      </c>
    </row>
    <row r="296" spans="1:24" s="56" customFormat="1" ht="33.75" customHeight="1">
      <c r="A296" s="67"/>
      <c r="B296" s="51"/>
      <c r="C296" s="51"/>
      <c r="D296" s="37"/>
      <c r="E296" s="102" t="s">
        <v>15</v>
      </c>
      <c r="F296" s="40" t="s">
        <v>16</v>
      </c>
      <c r="G296" s="142">
        <f>H296+I296</f>
        <v>0</v>
      </c>
      <c r="H296" s="142">
        <v>0</v>
      </c>
      <c r="I296" s="142">
        <v>0</v>
      </c>
      <c r="J296" s="142">
        <f>K296+L296</f>
        <v>2375.3</v>
      </c>
      <c r="K296" s="142">
        <f>'[8]ՄԺԾԾ-ծախս'!$K$92</f>
        <v>2375.3</v>
      </c>
      <c r="L296" s="142">
        <v>0</v>
      </c>
      <c r="M296" s="140">
        <f>N296+O296</f>
        <v>1721.6291272681792</v>
      </c>
      <c r="N296" s="140">
        <f>'[8]ՄԺԾԾ-ծախս'!$N$92</f>
        <v>1721.6291272681792</v>
      </c>
      <c r="O296" s="140">
        <v>0</v>
      </c>
      <c r="P296" s="140">
        <f>Q296+R296</f>
        <v>-653.670872731821</v>
      </c>
      <c r="Q296" s="141">
        <f aca="true" t="shared" si="158" ref="Q296:R299">N296-K296</f>
        <v>-653.670872731821</v>
      </c>
      <c r="R296" s="141">
        <f t="shared" si="158"/>
        <v>0</v>
      </c>
      <c r="S296" s="140">
        <f>T296+U296</f>
        <v>1909.8664782918568</v>
      </c>
      <c r="T296" s="140">
        <f>'[8]ՄԺԾԾ-ծախս'!$T$92</f>
        <v>1909.8664782918568</v>
      </c>
      <c r="U296" s="140">
        <v>0</v>
      </c>
      <c r="V296" s="140">
        <f>W296+X296</f>
        <v>1888.7515621420507</v>
      </c>
      <c r="W296" s="140">
        <f>'[8]ՄԺԾԾ-ծախս'!$W$92</f>
        <v>1888.7515621420507</v>
      </c>
      <c r="X296" s="140">
        <v>0</v>
      </c>
    </row>
    <row r="297" spans="1:24" s="56" customFormat="1" ht="27" customHeight="1">
      <c r="A297" s="67"/>
      <c r="B297" s="51"/>
      <c r="C297" s="51"/>
      <c r="D297" s="37"/>
      <c r="E297" s="96" t="s">
        <v>13</v>
      </c>
      <c r="F297" s="78" t="s">
        <v>14</v>
      </c>
      <c r="G297" s="142">
        <f>H297+I297</f>
        <v>3533.4</v>
      </c>
      <c r="H297" s="142">
        <v>3533.4</v>
      </c>
      <c r="I297" s="142">
        <v>0</v>
      </c>
      <c r="J297" s="142">
        <f>K297+L297</f>
        <v>2758.3</v>
      </c>
      <c r="K297" s="142">
        <f>'[8]ՄԺԾԾ-ծախս'!$K$91</f>
        <v>2758.3</v>
      </c>
      <c r="L297" s="142">
        <v>0</v>
      </c>
      <c r="M297" s="140">
        <f>N297+O297</f>
        <v>2596.5</v>
      </c>
      <c r="N297" s="140">
        <f>'[8]ՄԺԾԾ-ծախս'!$N$91</f>
        <v>2596.5</v>
      </c>
      <c r="O297" s="140">
        <v>0</v>
      </c>
      <c r="P297" s="140">
        <f>Q297+R297</f>
        <v>-161.80000000000018</v>
      </c>
      <c r="Q297" s="141">
        <f t="shared" si="158"/>
        <v>-161.80000000000018</v>
      </c>
      <c r="R297" s="141">
        <f t="shared" si="158"/>
        <v>0</v>
      </c>
      <c r="S297" s="140">
        <f>T297+U297</f>
        <v>2596.5</v>
      </c>
      <c r="T297" s="140">
        <f>N297</f>
        <v>2596.5</v>
      </c>
      <c r="U297" s="140">
        <v>0</v>
      </c>
      <c r="V297" s="140">
        <f>W297+X297</f>
        <v>2596.5</v>
      </c>
      <c r="W297" s="140">
        <f>'[8]ՄԺԾԾ-ծախս'!$W$91</f>
        <v>2596.5</v>
      </c>
      <c r="X297" s="140">
        <v>0</v>
      </c>
    </row>
    <row r="298" spans="1:24" s="56" customFormat="1" ht="21.75" customHeight="1">
      <c r="A298" s="67"/>
      <c r="B298" s="51"/>
      <c r="C298" s="51"/>
      <c r="D298" s="37"/>
      <c r="E298" s="96" t="s">
        <v>36</v>
      </c>
      <c r="F298" s="78" t="s">
        <v>35</v>
      </c>
      <c r="G298" s="142">
        <v>0</v>
      </c>
      <c r="H298" s="142">
        <v>0</v>
      </c>
      <c r="I298" s="142">
        <v>0</v>
      </c>
      <c r="J298" s="142">
        <v>0</v>
      </c>
      <c r="K298" s="142">
        <v>0</v>
      </c>
      <c r="L298" s="142">
        <v>62829</v>
      </c>
      <c r="M298" s="140">
        <f>N298+O298</f>
        <v>0</v>
      </c>
      <c r="N298" s="140">
        <v>0</v>
      </c>
      <c r="O298" s="140">
        <v>0</v>
      </c>
      <c r="P298" s="140">
        <f>Q298+R298</f>
        <v>-62829</v>
      </c>
      <c r="Q298" s="141">
        <f t="shared" si="158"/>
        <v>0</v>
      </c>
      <c r="R298" s="141">
        <f t="shared" si="158"/>
        <v>-62829</v>
      </c>
      <c r="S298" s="140">
        <f>T298+U298</f>
        <v>0</v>
      </c>
      <c r="T298" s="140">
        <v>0</v>
      </c>
      <c r="U298" s="140">
        <v>0</v>
      </c>
      <c r="V298" s="140">
        <f>W298+X298</f>
        <v>0</v>
      </c>
      <c r="W298" s="140">
        <f>(T298+N298)/2</f>
        <v>0</v>
      </c>
      <c r="X298" s="140"/>
    </row>
    <row r="299" spans="1:24" s="56" customFormat="1" ht="18" customHeight="1">
      <c r="A299" s="67"/>
      <c r="B299" s="51"/>
      <c r="C299" s="51"/>
      <c r="D299" s="37"/>
      <c r="E299" s="107" t="s">
        <v>110</v>
      </c>
      <c r="F299" s="40">
        <v>5134</v>
      </c>
      <c r="G299" s="142">
        <v>0</v>
      </c>
      <c r="H299" s="142">
        <v>0</v>
      </c>
      <c r="I299" s="142">
        <v>0</v>
      </c>
      <c r="J299" s="142">
        <v>0</v>
      </c>
      <c r="K299" s="142">
        <v>0</v>
      </c>
      <c r="L299" s="142">
        <v>862</v>
      </c>
      <c r="M299" s="140">
        <f>N299+O299</f>
        <v>0</v>
      </c>
      <c r="N299" s="140">
        <v>0</v>
      </c>
      <c r="O299" s="140">
        <v>0</v>
      </c>
      <c r="P299" s="140">
        <f>Q299+R299</f>
        <v>-862</v>
      </c>
      <c r="Q299" s="141">
        <f t="shared" si="158"/>
        <v>0</v>
      </c>
      <c r="R299" s="141">
        <f t="shared" si="158"/>
        <v>-862</v>
      </c>
      <c r="S299" s="140">
        <f>T299+U299</f>
        <v>0</v>
      </c>
      <c r="T299" s="140">
        <v>0</v>
      </c>
      <c r="U299" s="140">
        <v>0</v>
      </c>
      <c r="V299" s="140">
        <f>W299+X299</f>
        <v>0</v>
      </c>
      <c r="W299" s="140">
        <f>(T299+N299)/2</f>
        <v>0</v>
      </c>
      <c r="X299" s="140"/>
    </row>
    <row r="300" spans="1:24" s="56" customFormat="1" ht="13.5" customHeight="1">
      <c r="A300" s="67"/>
      <c r="B300" s="51"/>
      <c r="C300" s="51"/>
      <c r="D300" s="37"/>
      <c r="E300" s="111" t="s">
        <v>142</v>
      </c>
      <c r="F300" s="78">
        <v>5129</v>
      </c>
      <c r="G300" s="142">
        <f>I300+H300</f>
        <v>1045.4</v>
      </c>
      <c r="H300" s="142">
        <v>0</v>
      </c>
      <c r="I300" s="142">
        <v>1045.4</v>
      </c>
      <c r="J300" s="142"/>
      <c r="K300" s="142"/>
      <c r="L300" s="142"/>
      <c r="M300" s="140"/>
      <c r="N300" s="140"/>
      <c r="O300" s="140"/>
      <c r="P300" s="140"/>
      <c r="Q300" s="141"/>
      <c r="R300" s="141"/>
      <c r="S300" s="140"/>
      <c r="T300" s="140"/>
      <c r="U300" s="140"/>
      <c r="V300" s="140"/>
      <c r="W300" s="140"/>
      <c r="X300" s="140"/>
    </row>
    <row r="301" spans="1:24" s="98" customFormat="1" ht="21" customHeight="1">
      <c r="A301" s="189" t="s">
        <v>538</v>
      </c>
      <c r="B301" s="190" t="s">
        <v>533</v>
      </c>
      <c r="C301" s="190" t="s">
        <v>500</v>
      </c>
      <c r="D301" s="191" t="s">
        <v>246</v>
      </c>
      <c r="E301" s="170" t="s">
        <v>539</v>
      </c>
      <c r="F301" s="191"/>
      <c r="G301" s="192">
        <f>G303</f>
        <v>27009.45</v>
      </c>
      <c r="H301" s="192">
        <f aca="true" t="shared" si="159" ref="H301:X301">H303</f>
        <v>26227.2</v>
      </c>
      <c r="I301" s="192">
        <f t="shared" si="159"/>
        <v>782.25</v>
      </c>
      <c r="J301" s="192">
        <f>J303</f>
        <v>71949.3</v>
      </c>
      <c r="K301" s="192">
        <f>K303</f>
        <v>30996.300000000003</v>
      </c>
      <c r="L301" s="192">
        <f>L303</f>
        <v>40953</v>
      </c>
      <c r="M301" s="192">
        <f t="shared" si="159"/>
        <v>32775.66382726818</v>
      </c>
      <c r="N301" s="192">
        <f>N303</f>
        <v>32775.66382726818</v>
      </c>
      <c r="O301" s="192">
        <f t="shared" si="159"/>
        <v>0</v>
      </c>
      <c r="P301" s="192">
        <f>P303</f>
        <v>-39173.63617273182</v>
      </c>
      <c r="Q301" s="192">
        <f t="shared" si="159"/>
        <v>1779.3638272681783</v>
      </c>
      <c r="R301" s="192">
        <f t="shared" si="159"/>
        <v>-40953</v>
      </c>
      <c r="S301" s="192">
        <f>T301+U301</f>
        <v>69370.50291329186</v>
      </c>
      <c r="T301" s="192">
        <f>T303</f>
        <v>34370.50291329186</v>
      </c>
      <c r="U301" s="192">
        <f>U303</f>
        <v>35000</v>
      </c>
      <c r="V301" s="192">
        <f>V303</f>
        <v>36006.51981889205</v>
      </c>
      <c r="W301" s="192">
        <f t="shared" si="159"/>
        <v>36006.51981889205</v>
      </c>
      <c r="X301" s="192">
        <f t="shared" si="159"/>
        <v>0</v>
      </c>
    </row>
    <row r="302" spans="1:24" s="56" customFormat="1" ht="12.75" customHeight="1">
      <c r="A302" s="67"/>
      <c r="B302" s="51"/>
      <c r="C302" s="51"/>
      <c r="D302" s="37"/>
      <c r="E302" s="96" t="s">
        <v>251</v>
      </c>
      <c r="F302" s="37"/>
      <c r="G302" s="134"/>
      <c r="H302" s="134"/>
      <c r="I302" s="134"/>
      <c r="J302" s="134"/>
      <c r="K302" s="134"/>
      <c r="L302" s="134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</row>
    <row r="303" spans="1:24" s="56" customFormat="1" ht="12.75" customHeight="1">
      <c r="A303" s="77" t="s">
        <v>540</v>
      </c>
      <c r="B303" s="78" t="s">
        <v>533</v>
      </c>
      <c r="C303" s="78" t="s">
        <v>500</v>
      </c>
      <c r="D303" s="78" t="s">
        <v>249</v>
      </c>
      <c r="E303" s="96" t="s">
        <v>539</v>
      </c>
      <c r="F303" s="37"/>
      <c r="G303" s="134">
        <f>H303+I303</f>
        <v>27009.45</v>
      </c>
      <c r="H303" s="134">
        <f>H305+H309+H317</f>
        <v>26227.2</v>
      </c>
      <c r="I303" s="134">
        <f>I305+I309+I317</f>
        <v>782.25</v>
      </c>
      <c r="J303" s="134">
        <f>K303+L303</f>
        <v>71949.3</v>
      </c>
      <c r="K303" s="134">
        <f>K305+K309+K317</f>
        <v>30996.300000000003</v>
      </c>
      <c r="L303" s="134">
        <f>L305+L309+L317</f>
        <v>40953</v>
      </c>
      <c r="M303" s="134">
        <f>N303+O303</f>
        <v>32775.66382726818</v>
      </c>
      <c r="N303" s="134">
        <f>N305+N309+N317</f>
        <v>32775.66382726818</v>
      </c>
      <c r="O303" s="134">
        <f>O305+O309+O317</f>
        <v>0</v>
      </c>
      <c r="P303" s="140">
        <f>Q303+R303</f>
        <v>-39173.63617273182</v>
      </c>
      <c r="Q303" s="141">
        <f>N303-K303</f>
        <v>1779.3638272681783</v>
      </c>
      <c r="R303" s="141">
        <f>O303-L303</f>
        <v>-40953</v>
      </c>
      <c r="S303" s="134">
        <f>T303+U303</f>
        <v>69370.50291329186</v>
      </c>
      <c r="T303" s="134">
        <f>T305+T309</f>
        <v>34370.50291329186</v>
      </c>
      <c r="U303" s="134">
        <f>U305</f>
        <v>35000</v>
      </c>
      <c r="V303" s="134">
        <f>W303+X303</f>
        <v>36006.51981889205</v>
      </c>
      <c r="W303" s="134">
        <f>W305+W309+W317</f>
        <v>36006.51981889205</v>
      </c>
      <c r="X303" s="134">
        <v>0</v>
      </c>
    </row>
    <row r="304" spans="1:24" s="56" customFormat="1" ht="12.75" customHeight="1">
      <c r="A304" s="67"/>
      <c r="B304" s="51"/>
      <c r="C304" s="51"/>
      <c r="D304" s="37"/>
      <c r="E304" s="96" t="s">
        <v>167</v>
      </c>
      <c r="F304" s="37"/>
      <c r="G304" s="134"/>
      <c r="H304" s="134"/>
      <c r="I304" s="134"/>
      <c r="J304" s="134"/>
      <c r="K304" s="134"/>
      <c r="L304" s="134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</row>
    <row r="305" spans="1:24" s="62" customFormat="1" ht="15" customHeight="1">
      <c r="A305" s="59"/>
      <c r="B305" s="60"/>
      <c r="C305" s="60"/>
      <c r="D305" s="86"/>
      <c r="E305" s="97" t="s">
        <v>156</v>
      </c>
      <c r="F305" s="38"/>
      <c r="G305" s="139">
        <f aca="true" t="shared" si="160" ref="G305:L305">G306+G308+G307</f>
        <v>0</v>
      </c>
      <c r="H305" s="139">
        <f t="shared" si="160"/>
        <v>0</v>
      </c>
      <c r="I305" s="139">
        <f t="shared" si="160"/>
        <v>0</v>
      </c>
      <c r="J305" s="139">
        <f t="shared" si="160"/>
        <v>40953</v>
      </c>
      <c r="K305" s="139">
        <f t="shared" si="160"/>
        <v>0</v>
      </c>
      <c r="L305" s="139">
        <f t="shared" si="160"/>
        <v>40953</v>
      </c>
      <c r="M305" s="139">
        <f aca="true" t="shared" si="161" ref="M305:X305">M306+M308</f>
        <v>0</v>
      </c>
      <c r="N305" s="139">
        <f t="shared" si="161"/>
        <v>0</v>
      </c>
      <c r="O305" s="139">
        <f t="shared" si="161"/>
        <v>0</v>
      </c>
      <c r="P305" s="139">
        <f>P306+P308</f>
        <v>-40953</v>
      </c>
      <c r="Q305" s="139">
        <f>Q306+Q308+Q307</f>
        <v>0</v>
      </c>
      <c r="R305" s="139">
        <f t="shared" si="161"/>
        <v>-40953</v>
      </c>
      <c r="S305" s="139">
        <f>S306+S308</f>
        <v>35000</v>
      </c>
      <c r="T305" s="139">
        <f>T306+T308</f>
        <v>0</v>
      </c>
      <c r="U305" s="139">
        <f>U306+U308</f>
        <v>35000</v>
      </c>
      <c r="V305" s="139">
        <f>V306+V308</f>
        <v>0</v>
      </c>
      <c r="W305" s="139">
        <f t="shared" si="161"/>
        <v>0</v>
      </c>
      <c r="X305" s="139">
        <f t="shared" si="161"/>
        <v>0</v>
      </c>
    </row>
    <row r="306" spans="1:24" s="56" customFormat="1" ht="12.75" customHeight="1">
      <c r="A306" s="67"/>
      <c r="B306" s="51"/>
      <c r="C306" s="51"/>
      <c r="D306" s="37"/>
      <c r="E306" s="96" t="s">
        <v>358</v>
      </c>
      <c r="F306" s="78" t="s">
        <v>357</v>
      </c>
      <c r="G306" s="142">
        <f aca="true" t="shared" si="162" ref="G306:G315">H306+I306</f>
        <v>0</v>
      </c>
      <c r="H306" s="142">
        <v>0</v>
      </c>
      <c r="I306" s="142">
        <v>0</v>
      </c>
      <c r="J306" s="142">
        <f>K306+L306</f>
        <v>0</v>
      </c>
      <c r="K306" s="142">
        <v>0</v>
      </c>
      <c r="L306" s="142">
        <v>0</v>
      </c>
      <c r="M306" s="140">
        <f aca="true" t="shared" si="163" ref="M306:M316">N306+O306</f>
        <v>0</v>
      </c>
      <c r="N306" s="140">
        <v>0</v>
      </c>
      <c r="O306" s="140">
        <v>0</v>
      </c>
      <c r="P306" s="140">
        <f>Q306+R306</f>
        <v>0</v>
      </c>
      <c r="Q306" s="141">
        <f aca="true" t="shared" si="164" ref="Q306:R308">N306-K306</f>
        <v>0</v>
      </c>
      <c r="R306" s="141">
        <f t="shared" si="164"/>
        <v>0</v>
      </c>
      <c r="S306" s="140">
        <f aca="true" t="shared" si="165" ref="S306:S316">T306+U306</f>
        <v>0</v>
      </c>
      <c r="T306" s="140">
        <v>0</v>
      </c>
      <c r="U306" s="140">
        <v>0</v>
      </c>
      <c r="V306" s="140">
        <f>W306+X306</f>
        <v>0</v>
      </c>
      <c r="W306" s="140">
        <f aca="true" t="shared" si="166" ref="W306:W316">(T306+N306)/2</f>
        <v>0</v>
      </c>
      <c r="X306" s="140">
        <v>0</v>
      </c>
    </row>
    <row r="307" spans="1:24" s="56" customFormat="1" ht="15" customHeight="1">
      <c r="A307" s="67"/>
      <c r="B307" s="51"/>
      <c r="C307" s="51"/>
      <c r="D307" s="37"/>
      <c r="E307" s="111" t="s">
        <v>378</v>
      </c>
      <c r="F307" s="78">
        <v>4267</v>
      </c>
      <c r="G307" s="142">
        <f t="shared" si="162"/>
        <v>0</v>
      </c>
      <c r="H307" s="142">
        <v>0</v>
      </c>
      <c r="I307" s="142">
        <v>0</v>
      </c>
      <c r="J307" s="142">
        <f>K307+L307</f>
        <v>0</v>
      </c>
      <c r="K307" s="142">
        <v>0</v>
      </c>
      <c r="L307" s="142">
        <v>0</v>
      </c>
      <c r="M307" s="140">
        <f t="shared" si="163"/>
        <v>0</v>
      </c>
      <c r="N307" s="140">
        <v>0</v>
      </c>
      <c r="O307" s="140">
        <v>0</v>
      </c>
      <c r="P307" s="140">
        <f>Q307+R307</f>
        <v>0</v>
      </c>
      <c r="Q307" s="141">
        <f t="shared" si="164"/>
        <v>0</v>
      </c>
      <c r="R307" s="141">
        <f t="shared" si="164"/>
        <v>0</v>
      </c>
      <c r="S307" s="140">
        <f t="shared" si="165"/>
        <v>0</v>
      </c>
      <c r="T307" s="140">
        <v>0</v>
      </c>
      <c r="U307" s="140">
        <v>0</v>
      </c>
      <c r="V307" s="140">
        <f>W307+X307</f>
        <v>0</v>
      </c>
      <c r="W307" s="140">
        <f t="shared" si="166"/>
        <v>0</v>
      </c>
      <c r="X307" s="140">
        <v>0</v>
      </c>
    </row>
    <row r="308" spans="1:24" s="56" customFormat="1" ht="15" customHeight="1">
      <c r="A308" s="67"/>
      <c r="B308" s="51"/>
      <c r="C308" s="51"/>
      <c r="D308" s="37"/>
      <c r="E308" s="96" t="s">
        <v>34</v>
      </c>
      <c r="F308" s="78" t="s">
        <v>33</v>
      </c>
      <c r="G308" s="142">
        <f t="shared" si="162"/>
        <v>0</v>
      </c>
      <c r="H308" s="142">
        <v>0</v>
      </c>
      <c r="I308" s="142">
        <v>0</v>
      </c>
      <c r="J308" s="142">
        <f>K308+L308</f>
        <v>40953</v>
      </c>
      <c r="K308" s="142">
        <v>0</v>
      </c>
      <c r="L308" s="142">
        <v>40953</v>
      </c>
      <c r="M308" s="140">
        <f t="shared" si="163"/>
        <v>0</v>
      </c>
      <c r="N308" s="140">
        <v>0</v>
      </c>
      <c r="O308" s="140">
        <v>0</v>
      </c>
      <c r="P308" s="140">
        <f>Q308+R308</f>
        <v>-40953</v>
      </c>
      <c r="Q308" s="141">
        <f t="shared" si="164"/>
        <v>0</v>
      </c>
      <c r="R308" s="141">
        <f t="shared" si="164"/>
        <v>-40953</v>
      </c>
      <c r="S308" s="140">
        <f t="shared" si="165"/>
        <v>35000</v>
      </c>
      <c r="T308" s="140">
        <v>0</v>
      </c>
      <c r="U308" s="140">
        <f>'[4]ծրագրեր 24-26'!$E$45+'[4]ծրագրեր 24-26'!$F$45</f>
        <v>35000</v>
      </c>
      <c r="V308" s="140">
        <f>W308+X308</f>
        <v>0</v>
      </c>
      <c r="W308" s="140">
        <f t="shared" si="166"/>
        <v>0</v>
      </c>
      <c r="X308" s="140"/>
    </row>
    <row r="309" spans="1:24" s="62" customFormat="1" ht="35.25" customHeight="1">
      <c r="A309" s="59"/>
      <c r="B309" s="60"/>
      <c r="C309" s="60"/>
      <c r="D309" s="86"/>
      <c r="E309" s="97" t="s">
        <v>157</v>
      </c>
      <c r="F309" s="38"/>
      <c r="G309" s="139">
        <f>G310+G311+G314+G312+G313</f>
        <v>26227.2</v>
      </c>
      <c r="H309" s="139">
        <f aca="true" t="shared" si="167" ref="H309:N309">H310+H311+H314+H312+H313</f>
        <v>26227.2</v>
      </c>
      <c r="I309" s="139">
        <f t="shared" si="167"/>
        <v>0</v>
      </c>
      <c r="J309" s="139">
        <f t="shared" si="167"/>
        <v>30996.300000000003</v>
      </c>
      <c r="K309" s="139">
        <f t="shared" si="167"/>
        <v>30996.300000000003</v>
      </c>
      <c r="L309" s="139">
        <f>L315+L316</f>
        <v>0</v>
      </c>
      <c r="M309" s="139">
        <f t="shared" si="163"/>
        <v>32775.66382726818</v>
      </c>
      <c r="N309" s="139">
        <f t="shared" si="167"/>
        <v>32775.66382726818</v>
      </c>
      <c r="O309" s="139">
        <f>O316+O315</f>
        <v>0</v>
      </c>
      <c r="P309" s="139">
        <f>P310+P311+P314+P312+P313</f>
        <v>1779.3638272681783</v>
      </c>
      <c r="Q309" s="139">
        <f>Q310+Q311+Q314+Q312+Q313</f>
        <v>1779.3638272681783</v>
      </c>
      <c r="R309" s="139">
        <f>R315+R316</f>
        <v>0</v>
      </c>
      <c r="S309" s="139">
        <f t="shared" si="165"/>
        <v>34370.50291329186</v>
      </c>
      <c r="T309" s="139">
        <f>T310+T311+T314+T312+T313</f>
        <v>34370.50291329186</v>
      </c>
      <c r="U309" s="139">
        <f>U315+U316</f>
        <v>0</v>
      </c>
      <c r="V309" s="139">
        <f>V310+V311+V314+V312+V313</f>
        <v>36006.51981889205</v>
      </c>
      <c r="W309" s="139">
        <f>W310+W311+W314+W312+W313</f>
        <v>36006.51981889205</v>
      </c>
      <c r="X309" s="139">
        <f>X310+X311+X314</f>
        <v>0</v>
      </c>
    </row>
    <row r="310" spans="1:24" s="56" customFormat="1" ht="17.25" customHeight="1">
      <c r="A310" s="67"/>
      <c r="B310" s="51"/>
      <c r="C310" s="51"/>
      <c r="D310" s="37"/>
      <c r="E310" s="96" t="s">
        <v>328</v>
      </c>
      <c r="F310" s="78" t="s">
        <v>327</v>
      </c>
      <c r="G310" s="142">
        <f t="shared" si="162"/>
        <v>21098.8</v>
      </c>
      <c r="H310" s="142">
        <v>21098.8</v>
      </c>
      <c r="I310" s="142">
        <v>0</v>
      </c>
      <c r="J310" s="142">
        <f aca="true" t="shared" si="168" ref="J310:J316">K310+L310</f>
        <v>25442.4</v>
      </c>
      <c r="K310" s="142">
        <v>25442.4</v>
      </c>
      <c r="L310" s="142">
        <v>0</v>
      </c>
      <c r="M310" s="140">
        <f t="shared" si="163"/>
        <v>26714.5347</v>
      </c>
      <c r="N310" s="140">
        <f>'[6]բյուջե 2024'!$Q$13/1000</f>
        <v>26714.5347</v>
      </c>
      <c r="O310" s="140">
        <v>0</v>
      </c>
      <c r="P310" s="140">
        <f aca="true" t="shared" si="169" ref="P310:P316">Q310+R310</f>
        <v>1272.1346999999987</v>
      </c>
      <c r="Q310" s="141">
        <f aca="true" t="shared" si="170" ref="Q310:Q316">N310-K310</f>
        <v>1272.1346999999987</v>
      </c>
      <c r="R310" s="141">
        <f aca="true" t="shared" si="171" ref="R310:R316">O310-L310</f>
        <v>0</v>
      </c>
      <c r="S310" s="140">
        <f t="shared" si="165"/>
        <v>28050.261435</v>
      </c>
      <c r="T310" s="140">
        <f>'[6]բյուջե -2025'!$Q$13/1000</f>
        <v>28050.261435</v>
      </c>
      <c r="U310" s="140">
        <v>0</v>
      </c>
      <c r="V310" s="140">
        <f aca="true" t="shared" si="172" ref="V310:V316">W310+X310</f>
        <v>29452.77450675</v>
      </c>
      <c r="W310" s="140">
        <f>'[6]բյուջե-2026'!$Q$13/1000</f>
        <v>29452.77450675</v>
      </c>
      <c r="X310" s="140">
        <v>0</v>
      </c>
    </row>
    <row r="311" spans="1:24" s="56" customFormat="1" ht="36" customHeight="1">
      <c r="A311" s="67"/>
      <c r="B311" s="51"/>
      <c r="C311" s="51"/>
      <c r="D311" s="37"/>
      <c r="E311" s="102" t="s">
        <v>15</v>
      </c>
      <c r="F311" s="40" t="s">
        <v>16</v>
      </c>
      <c r="G311" s="142">
        <f t="shared" si="162"/>
        <v>2986.7</v>
      </c>
      <c r="H311" s="142">
        <v>2986.7</v>
      </c>
      <c r="I311" s="142">
        <v>0</v>
      </c>
      <c r="J311" s="142">
        <f t="shared" si="168"/>
        <v>4203.9</v>
      </c>
      <c r="K311" s="142">
        <f>'[8]ՄԺԾԾ-ծախս'!$K$104</f>
        <v>4203.9</v>
      </c>
      <c r="L311" s="142">
        <v>0</v>
      </c>
      <c r="M311" s="140">
        <f t="shared" si="163"/>
        <v>4643.629127268179</v>
      </c>
      <c r="N311" s="140">
        <f>'[8]ՄԺԾԾ-ծախս'!$N$104</f>
        <v>4643.629127268179</v>
      </c>
      <c r="O311" s="140">
        <v>0</v>
      </c>
      <c r="P311" s="140">
        <f t="shared" si="169"/>
        <v>439.7291272681796</v>
      </c>
      <c r="Q311" s="141">
        <f t="shared" si="170"/>
        <v>439.7291272681796</v>
      </c>
      <c r="R311" s="141">
        <f t="shared" si="171"/>
        <v>0</v>
      </c>
      <c r="S311" s="140">
        <f t="shared" si="165"/>
        <v>4831.866478291857</v>
      </c>
      <c r="T311" s="140">
        <f>'[8]ՄԺԾԾ-ծախս'!$T$104</f>
        <v>4831.866478291857</v>
      </c>
      <c r="U311" s="140">
        <v>0</v>
      </c>
      <c r="V311" s="140">
        <f t="shared" si="172"/>
        <v>4990.9515621420505</v>
      </c>
      <c r="W311" s="140">
        <f>'[8]ՄԺԾԾ-ծախս'!$W$104</f>
        <v>4990.9515621420505</v>
      </c>
      <c r="X311" s="140">
        <v>0</v>
      </c>
    </row>
    <row r="312" spans="1:24" s="56" customFormat="1" ht="26.25" customHeight="1">
      <c r="A312" s="67"/>
      <c r="B312" s="51"/>
      <c r="C312" s="51"/>
      <c r="D312" s="37"/>
      <c r="E312" s="96" t="s">
        <v>358</v>
      </c>
      <c r="F312" s="78" t="s">
        <v>357</v>
      </c>
      <c r="G312" s="142">
        <f t="shared" si="162"/>
        <v>0</v>
      </c>
      <c r="H312" s="142">
        <v>0</v>
      </c>
      <c r="I312" s="142">
        <v>0</v>
      </c>
      <c r="J312" s="142">
        <f t="shared" si="168"/>
        <v>500</v>
      </c>
      <c r="K312" s="142">
        <v>500</v>
      </c>
      <c r="L312" s="142">
        <v>0</v>
      </c>
      <c r="M312" s="140">
        <f t="shared" si="163"/>
        <v>525</v>
      </c>
      <c r="N312" s="140">
        <f>'[6]բյուջե 2024'!$Q$29/1000</f>
        <v>525</v>
      </c>
      <c r="O312" s="140">
        <v>0</v>
      </c>
      <c r="P312" s="140">
        <f t="shared" si="169"/>
        <v>25</v>
      </c>
      <c r="Q312" s="141">
        <f t="shared" si="170"/>
        <v>25</v>
      </c>
      <c r="R312" s="141">
        <f t="shared" si="171"/>
        <v>0</v>
      </c>
      <c r="S312" s="140">
        <f t="shared" si="165"/>
        <v>551.25</v>
      </c>
      <c r="T312" s="140">
        <f>'[6]բյուջե -2025'!$Q$29/1000</f>
        <v>551.25</v>
      </c>
      <c r="U312" s="140">
        <v>0</v>
      </c>
      <c r="V312" s="140">
        <f t="shared" si="172"/>
        <v>578.8125</v>
      </c>
      <c r="W312" s="140">
        <f>'[6]բյուջե-2026'!$Q$29/1000</f>
        <v>578.8125</v>
      </c>
      <c r="X312" s="140">
        <v>0</v>
      </c>
    </row>
    <row r="313" spans="1:24" s="56" customFormat="1" ht="15" customHeight="1">
      <c r="A313" s="67"/>
      <c r="B313" s="51"/>
      <c r="C313" s="51"/>
      <c r="D313" s="37"/>
      <c r="E313" s="111" t="s">
        <v>113</v>
      </c>
      <c r="F313" s="78">
        <v>4269</v>
      </c>
      <c r="G313" s="142">
        <f t="shared" si="162"/>
        <v>0</v>
      </c>
      <c r="H313" s="142">
        <v>0</v>
      </c>
      <c r="I313" s="142">
        <v>0</v>
      </c>
      <c r="J313" s="142">
        <f t="shared" si="168"/>
        <v>850</v>
      </c>
      <c r="K313" s="142">
        <v>850</v>
      </c>
      <c r="L313" s="142">
        <v>0</v>
      </c>
      <c r="M313" s="140">
        <f t="shared" si="163"/>
        <v>892.5</v>
      </c>
      <c r="N313" s="140">
        <f>'[6]բյուջե 2024'!$Q$37/1000</f>
        <v>892.5</v>
      </c>
      <c r="O313" s="140">
        <v>0</v>
      </c>
      <c r="P313" s="140">
        <f t="shared" si="169"/>
        <v>42.5</v>
      </c>
      <c r="Q313" s="141">
        <f t="shared" si="170"/>
        <v>42.5</v>
      </c>
      <c r="R313" s="141">
        <f t="shared" si="171"/>
        <v>0</v>
      </c>
      <c r="S313" s="140">
        <f t="shared" si="165"/>
        <v>937.125</v>
      </c>
      <c r="T313" s="140">
        <f>'[6]բյուջե -2025'!$Q$37/1000</f>
        <v>937.125</v>
      </c>
      <c r="U313" s="140">
        <v>0</v>
      </c>
      <c r="V313" s="140">
        <f t="shared" si="172"/>
        <v>983.98125</v>
      </c>
      <c r="W313" s="140">
        <f>'[6]բյուջե-2026'!$Q$37/1000</f>
        <v>983.98125</v>
      </c>
      <c r="X313" s="140">
        <v>0</v>
      </c>
    </row>
    <row r="314" spans="1:24" s="56" customFormat="1" ht="13.5" customHeight="1">
      <c r="A314" s="67"/>
      <c r="B314" s="51"/>
      <c r="C314" s="51"/>
      <c r="D314" s="37"/>
      <c r="E314" s="96" t="s">
        <v>353</v>
      </c>
      <c r="F314" s="78">
        <v>4639</v>
      </c>
      <c r="G314" s="142">
        <f t="shared" si="162"/>
        <v>2141.7</v>
      </c>
      <c r="H314" s="142">
        <v>2141.7</v>
      </c>
      <c r="I314" s="142">
        <v>0</v>
      </c>
      <c r="J314" s="142">
        <f t="shared" si="168"/>
        <v>0</v>
      </c>
      <c r="K314" s="142">
        <v>0</v>
      </c>
      <c r="L314" s="142">
        <v>0</v>
      </c>
      <c r="M314" s="140">
        <f t="shared" si="163"/>
        <v>0</v>
      </c>
      <c r="N314" s="140">
        <v>0</v>
      </c>
      <c r="O314" s="140">
        <v>0</v>
      </c>
      <c r="P314" s="140">
        <f t="shared" si="169"/>
        <v>0</v>
      </c>
      <c r="Q314" s="141">
        <f t="shared" si="170"/>
        <v>0</v>
      </c>
      <c r="R314" s="141">
        <f t="shared" si="171"/>
        <v>0</v>
      </c>
      <c r="S314" s="140">
        <f t="shared" si="165"/>
        <v>0</v>
      </c>
      <c r="T314" s="140">
        <v>0</v>
      </c>
      <c r="U314" s="140">
        <v>0</v>
      </c>
      <c r="V314" s="140">
        <f t="shared" si="172"/>
        <v>0</v>
      </c>
      <c r="W314" s="140">
        <f t="shared" si="166"/>
        <v>0</v>
      </c>
      <c r="X314" s="140">
        <v>0</v>
      </c>
    </row>
    <row r="315" spans="1:24" s="56" customFormat="1" ht="13.5" customHeight="1">
      <c r="A315" s="67"/>
      <c r="B315" s="51"/>
      <c r="C315" s="51"/>
      <c r="D315" s="37"/>
      <c r="E315" s="96" t="s">
        <v>34</v>
      </c>
      <c r="F315" s="78" t="s">
        <v>33</v>
      </c>
      <c r="G315" s="142">
        <f t="shared" si="162"/>
        <v>0</v>
      </c>
      <c r="H315" s="142">
        <v>0</v>
      </c>
      <c r="I315" s="142">
        <v>0</v>
      </c>
      <c r="J315" s="142">
        <f t="shared" si="168"/>
        <v>0</v>
      </c>
      <c r="K315" s="142">
        <v>0</v>
      </c>
      <c r="L315" s="142">
        <v>0</v>
      </c>
      <c r="M315" s="140">
        <f t="shared" si="163"/>
        <v>0</v>
      </c>
      <c r="N315" s="140">
        <v>0</v>
      </c>
      <c r="O315" s="140">
        <v>0</v>
      </c>
      <c r="P315" s="140">
        <f t="shared" si="169"/>
        <v>0</v>
      </c>
      <c r="Q315" s="141">
        <f t="shared" si="170"/>
        <v>0</v>
      </c>
      <c r="R315" s="141">
        <f t="shared" si="171"/>
        <v>0</v>
      </c>
      <c r="S315" s="140">
        <f t="shared" si="165"/>
        <v>0</v>
      </c>
      <c r="T315" s="140">
        <v>0</v>
      </c>
      <c r="U315" s="140">
        <v>0</v>
      </c>
      <c r="V315" s="140">
        <f t="shared" si="172"/>
        <v>0</v>
      </c>
      <c r="W315" s="140">
        <f t="shared" si="166"/>
        <v>0</v>
      </c>
      <c r="X315" s="140">
        <v>0</v>
      </c>
    </row>
    <row r="316" spans="1:24" s="56" customFormat="1" ht="16.5" customHeight="1">
      <c r="A316" s="67"/>
      <c r="B316" s="51"/>
      <c r="C316" s="51"/>
      <c r="D316" s="37"/>
      <c r="E316" s="107" t="s">
        <v>110</v>
      </c>
      <c r="F316" s="40">
        <v>5134</v>
      </c>
      <c r="G316" s="142">
        <f>H316+I316</f>
        <v>0</v>
      </c>
      <c r="H316" s="142">
        <v>0</v>
      </c>
      <c r="I316" s="142">
        <v>0</v>
      </c>
      <c r="J316" s="142">
        <f t="shared" si="168"/>
        <v>0</v>
      </c>
      <c r="K316" s="142">
        <v>0</v>
      </c>
      <c r="L316" s="142">
        <v>0</v>
      </c>
      <c r="M316" s="140">
        <f t="shared" si="163"/>
        <v>0</v>
      </c>
      <c r="N316" s="140">
        <v>0</v>
      </c>
      <c r="O316" s="140">
        <v>0</v>
      </c>
      <c r="P316" s="140">
        <f t="shared" si="169"/>
        <v>0</v>
      </c>
      <c r="Q316" s="141">
        <f t="shared" si="170"/>
        <v>0</v>
      </c>
      <c r="R316" s="141">
        <f t="shared" si="171"/>
        <v>0</v>
      </c>
      <c r="S316" s="140">
        <f t="shared" si="165"/>
        <v>0</v>
      </c>
      <c r="T316" s="140">
        <v>0</v>
      </c>
      <c r="U316" s="140">
        <v>0</v>
      </c>
      <c r="V316" s="140">
        <f t="shared" si="172"/>
        <v>0</v>
      </c>
      <c r="W316" s="140">
        <f t="shared" si="166"/>
        <v>0</v>
      </c>
      <c r="X316" s="140">
        <v>0</v>
      </c>
    </row>
    <row r="317" spans="1:24" s="62" customFormat="1" ht="29.25" customHeight="1">
      <c r="A317" s="59"/>
      <c r="B317" s="60"/>
      <c r="C317" s="60"/>
      <c r="D317" s="86"/>
      <c r="E317" s="97" t="s">
        <v>379</v>
      </c>
      <c r="F317" s="38"/>
      <c r="G317" s="139">
        <f aca="true" t="shared" si="173" ref="G317:X317">G318+G319</f>
        <v>782.25</v>
      </c>
      <c r="H317" s="139">
        <f t="shared" si="173"/>
        <v>0</v>
      </c>
      <c r="I317" s="139">
        <f t="shared" si="173"/>
        <v>782.25</v>
      </c>
      <c r="J317" s="139">
        <f t="shared" si="173"/>
        <v>0</v>
      </c>
      <c r="K317" s="139">
        <f t="shared" si="173"/>
        <v>0</v>
      </c>
      <c r="L317" s="139">
        <f t="shared" si="173"/>
        <v>0</v>
      </c>
      <c r="M317" s="139">
        <f t="shared" si="173"/>
        <v>0</v>
      </c>
      <c r="N317" s="139">
        <f t="shared" si="173"/>
        <v>0</v>
      </c>
      <c r="O317" s="139">
        <f t="shared" si="173"/>
        <v>0</v>
      </c>
      <c r="P317" s="139">
        <f>P318+P319</f>
        <v>0</v>
      </c>
      <c r="Q317" s="139">
        <f t="shared" si="173"/>
        <v>0</v>
      </c>
      <c r="R317" s="139">
        <f t="shared" si="173"/>
        <v>0</v>
      </c>
      <c r="S317" s="139">
        <f>S318+S319</f>
        <v>0</v>
      </c>
      <c r="T317" s="139">
        <f>T318+T319</f>
        <v>0</v>
      </c>
      <c r="U317" s="139">
        <f>U318+U319</f>
        <v>0</v>
      </c>
      <c r="V317" s="139">
        <f>V318+V319</f>
        <v>0</v>
      </c>
      <c r="W317" s="139">
        <f t="shared" si="173"/>
        <v>0</v>
      </c>
      <c r="X317" s="139">
        <f t="shared" si="173"/>
        <v>0</v>
      </c>
    </row>
    <row r="318" spans="1:24" s="56" customFormat="1" ht="12.75" customHeight="1">
      <c r="A318" s="67"/>
      <c r="B318" s="51"/>
      <c r="C318" s="51"/>
      <c r="D318" s="37"/>
      <c r="E318" s="96" t="s">
        <v>36</v>
      </c>
      <c r="F318" s="78" t="s">
        <v>35</v>
      </c>
      <c r="G318" s="142">
        <f>H318+I318</f>
        <v>0</v>
      </c>
      <c r="H318" s="142">
        <v>0</v>
      </c>
      <c r="I318" s="142">
        <v>0</v>
      </c>
      <c r="J318" s="142">
        <f>K318+L318</f>
        <v>0</v>
      </c>
      <c r="K318" s="142">
        <v>0</v>
      </c>
      <c r="L318" s="142">
        <v>0</v>
      </c>
      <c r="M318" s="140">
        <f>N318+O318</f>
        <v>0</v>
      </c>
      <c r="N318" s="140">
        <v>0</v>
      </c>
      <c r="O318" s="140">
        <v>0</v>
      </c>
      <c r="P318" s="140">
        <f>Q318+R318</f>
        <v>0</v>
      </c>
      <c r="Q318" s="141">
        <f>N318-K318</f>
        <v>0</v>
      </c>
      <c r="R318" s="141">
        <f>O318-L318</f>
        <v>0</v>
      </c>
      <c r="S318" s="140">
        <f>T318+U318</f>
        <v>0</v>
      </c>
      <c r="T318" s="140">
        <v>0</v>
      </c>
      <c r="U318" s="140">
        <v>0</v>
      </c>
      <c r="V318" s="140">
        <f>W318+X318</f>
        <v>0</v>
      </c>
      <c r="W318" s="135">
        <v>0</v>
      </c>
      <c r="X318" s="135">
        <v>0</v>
      </c>
    </row>
    <row r="319" spans="1:24" s="56" customFormat="1" ht="12.75" customHeight="1">
      <c r="A319" s="67"/>
      <c r="B319" s="51"/>
      <c r="C319" s="51"/>
      <c r="D319" s="37"/>
      <c r="E319" s="111" t="s">
        <v>142</v>
      </c>
      <c r="F319" s="78">
        <v>5129</v>
      </c>
      <c r="G319" s="142">
        <f>H319+I319</f>
        <v>782.25</v>
      </c>
      <c r="H319" s="142">
        <v>0</v>
      </c>
      <c r="I319" s="142">
        <v>782.25</v>
      </c>
      <c r="J319" s="142">
        <f>K319+L319</f>
        <v>0</v>
      </c>
      <c r="K319" s="142">
        <v>0</v>
      </c>
      <c r="L319" s="142">
        <v>0</v>
      </c>
      <c r="M319" s="140">
        <f>N319+O319</f>
        <v>0</v>
      </c>
      <c r="N319" s="140">
        <v>0</v>
      </c>
      <c r="O319" s="140">
        <v>0</v>
      </c>
      <c r="P319" s="140">
        <f>Q319+R319</f>
        <v>0</v>
      </c>
      <c r="Q319" s="141">
        <f>N319-K319</f>
        <v>0</v>
      </c>
      <c r="R319" s="141">
        <f>O319-L319</f>
        <v>0</v>
      </c>
      <c r="S319" s="140">
        <f>T319+U319</f>
        <v>0</v>
      </c>
      <c r="T319" s="140">
        <v>0</v>
      </c>
      <c r="U319" s="140">
        <v>0</v>
      </c>
      <c r="V319" s="140">
        <f>W319+X319</f>
        <v>0</v>
      </c>
      <c r="W319" s="140">
        <v>0</v>
      </c>
      <c r="X319" s="140">
        <v>0</v>
      </c>
    </row>
    <row r="320" spans="1:24" s="98" customFormat="1" ht="24" customHeight="1">
      <c r="A320" s="193" t="s">
        <v>541</v>
      </c>
      <c r="B320" s="194" t="s">
        <v>542</v>
      </c>
      <c r="C320" s="194" t="s">
        <v>246</v>
      </c>
      <c r="D320" s="195" t="s">
        <v>246</v>
      </c>
      <c r="E320" s="196" t="s">
        <v>543</v>
      </c>
      <c r="F320" s="195"/>
      <c r="G320" s="197">
        <f aca="true" t="shared" si="174" ref="G320:L320">G322</f>
        <v>0</v>
      </c>
      <c r="H320" s="197">
        <f t="shared" si="174"/>
        <v>0</v>
      </c>
      <c r="I320" s="197">
        <f t="shared" si="174"/>
        <v>0</v>
      </c>
      <c r="J320" s="197">
        <f t="shared" si="174"/>
        <v>150</v>
      </c>
      <c r="K320" s="197">
        <f t="shared" si="174"/>
        <v>150</v>
      </c>
      <c r="L320" s="197">
        <f t="shared" si="174"/>
        <v>0</v>
      </c>
      <c r="M320" s="197">
        <f>N320+O320</f>
        <v>250</v>
      </c>
      <c r="N320" s="197">
        <f>N322</f>
        <v>250</v>
      </c>
      <c r="O320" s="197">
        <f>O322</f>
        <v>0</v>
      </c>
      <c r="P320" s="197">
        <f>Q320+R320</f>
        <v>100</v>
      </c>
      <c r="Q320" s="197">
        <f aca="true" t="shared" si="175" ref="Q320:X320">Q322</f>
        <v>100</v>
      </c>
      <c r="R320" s="197">
        <f t="shared" si="175"/>
        <v>0</v>
      </c>
      <c r="S320" s="197">
        <f t="shared" si="175"/>
        <v>250</v>
      </c>
      <c r="T320" s="197">
        <f t="shared" si="175"/>
        <v>250</v>
      </c>
      <c r="U320" s="197">
        <f t="shared" si="175"/>
        <v>0</v>
      </c>
      <c r="V320" s="197">
        <f t="shared" si="175"/>
        <v>250</v>
      </c>
      <c r="W320" s="197">
        <f t="shared" si="175"/>
        <v>250</v>
      </c>
      <c r="X320" s="197">
        <f t="shared" si="175"/>
        <v>0</v>
      </c>
    </row>
    <row r="321" spans="1:24" s="56" customFormat="1" ht="12.75" customHeight="1">
      <c r="A321" s="67"/>
      <c r="B321" s="51"/>
      <c r="C321" s="51"/>
      <c r="D321" s="37"/>
      <c r="E321" s="96" t="s">
        <v>167</v>
      </c>
      <c r="F321" s="37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</row>
    <row r="322" spans="1:24" s="98" customFormat="1" ht="19.5" customHeight="1">
      <c r="A322" s="189" t="s">
        <v>544</v>
      </c>
      <c r="B322" s="190" t="s">
        <v>542</v>
      </c>
      <c r="C322" s="190" t="s">
        <v>262</v>
      </c>
      <c r="D322" s="191" t="s">
        <v>246</v>
      </c>
      <c r="E322" s="170" t="s">
        <v>545</v>
      </c>
      <c r="F322" s="191"/>
      <c r="G322" s="192">
        <f>G324</f>
        <v>0</v>
      </c>
      <c r="H322" s="192">
        <f aca="true" t="shared" si="176" ref="H322:X322">H324</f>
        <v>0</v>
      </c>
      <c r="I322" s="192">
        <f t="shared" si="176"/>
        <v>0</v>
      </c>
      <c r="J322" s="192">
        <f t="shared" si="176"/>
        <v>150</v>
      </c>
      <c r="K322" s="192">
        <f t="shared" si="176"/>
        <v>150</v>
      </c>
      <c r="L322" s="192">
        <f t="shared" si="176"/>
        <v>0</v>
      </c>
      <c r="M322" s="192">
        <f t="shared" si="176"/>
        <v>250</v>
      </c>
      <c r="N322" s="192">
        <f t="shared" si="176"/>
        <v>250</v>
      </c>
      <c r="O322" s="192">
        <f t="shared" si="176"/>
        <v>0</v>
      </c>
      <c r="P322" s="192">
        <f>P324</f>
        <v>100</v>
      </c>
      <c r="Q322" s="192">
        <f t="shared" si="176"/>
        <v>100</v>
      </c>
      <c r="R322" s="192">
        <f t="shared" si="176"/>
        <v>0</v>
      </c>
      <c r="S322" s="192">
        <f>S324</f>
        <v>250</v>
      </c>
      <c r="T322" s="192">
        <f>T324</f>
        <v>250</v>
      </c>
      <c r="U322" s="192">
        <f>U324</f>
        <v>0</v>
      </c>
      <c r="V322" s="192">
        <f>V324</f>
        <v>250</v>
      </c>
      <c r="W322" s="192">
        <f t="shared" si="176"/>
        <v>250</v>
      </c>
      <c r="X322" s="192">
        <f t="shared" si="176"/>
        <v>0</v>
      </c>
    </row>
    <row r="323" spans="1:24" s="56" customFormat="1" ht="12.75" customHeight="1">
      <c r="A323" s="67"/>
      <c r="B323" s="51"/>
      <c r="C323" s="51"/>
      <c r="D323" s="37"/>
      <c r="E323" s="96" t="s">
        <v>251</v>
      </c>
      <c r="F323" s="37"/>
      <c r="G323" s="134"/>
      <c r="H323" s="134"/>
      <c r="I323" s="134"/>
      <c r="J323" s="134"/>
      <c r="K323" s="134"/>
      <c r="L323" s="134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</row>
    <row r="324" spans="1:24" s="56" customFormat="1" ht="12.75" customHeight="1">
      <c r="A324" s="77" t="s">
        <v>546</v>
      </c>
      <c r="B324" s="78" t="s">
        <v>542</v>
      </c>
      <c r="C324" s="78" t="s">
        <v>262</v>
      </c>
      <c r="D324" s="78" t="s">
        <v>249</v>
      </c>
      <c r="E324" s="96" t="s">
        <v>547</v>
      </c>
      <c r="F324" s="37"/>
      <c r="G324" s="143">
        <f aca="true" t="shared" si="177" ref="G324:L324">G326+G328</f>
        <v>0</v>
      </c>
      <c r="H324" s="143">
        <f t="shared" si="177"/>
        <v>0</v>
      </c>
      <c r="I324" s="143">
        <f t="shared" si="177"/>
        <v>0</v>
      </c>
      <c r="J324" s="143">
        <f t="shared" si="177"/>
        <v>150</v>
      </c>
      <c r="K324" s="143">
        <f t="shared" si="177"/>
        <v>150</v>
      </c>
      <c r="L324" s="143">
        <f t="shared" si="177"/>
        <v>0</v>
      </c>
      <c r="M324" s="140">
        <f>N324+O324</f>
        <v>250</v>
      </c>
      <c r="N324" s="140">
        <f>N328</f>
        <v>250</v>
      </c>
      <c r="O324" s="140">
        <v>0</v>
      </c>
      <c r="P324" s="140">
        <f>Q324+R324</f>
        <v>100</v>
      </c>
      <c r="Q324" s="141">
        <f>N324-K324</f>
        <v>100</v>
      </c>
      <c r="R324" s="141">
        <f>O324-L324</f>
        <v>0</v>
      </c>
      <c r="S324" s="140">
        <f>T324+U324</f>
        <v>250</v>
      </c>
      <c r="T324" s="140">
        <f>T326+T328</f>
        <v>250</v>
      </c>
      <c r="U324" s="140">
        <v>0</v>
      </c>
      <c r="V324" s="140">
        <f>W324+X324</f>
        <v>250</v>
      </c>
      <c r="W324" s="140">
        <f>T324</f>
        <v>250</v>
      </c>
      <c r="X324" s="140">
        <v>0</v>
      </c>
    </row>
    <row r="325" spans="1:24" s="56" customFormat="1" ht="12.75" customHeight="1">
      <c r="A325" s="67"/>
      <c r="B325" s="51"/>
      <c r="C325" s="51"/>
      <c r="D325" s="37"/>
      <c r="E325" s="96" t="s">
        <v>167</v>
      </c>
      <c r="F325" s="37"/>
      <c r="G325" s="134"/>
      <c r="H325" s="134"/>
      <c r="I325" s="134"/>
      <c r="J325" s="134"/>
      <c r="K325" s="134"/>
      <c r="L325" s="134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</row>
    <row r="326" spans="1:24" s="62" customFormat="1" ht="24" customHeight="1">
      <c r="A326" s="59"/>
      <c r="B326" s="60"/>
      <c r="C326" s="60"/>
      <c r="D326" s="86"/>
      <c r="E326" s="97" t="s">
        <v>100</v>
      </c>
      <c r="F326" s="38"/>
      <c r="G326" s="139">
        <f aca="true" t="shared" si="178" ref="G326:X326">G327</f>
        <v>0</v>
      </c>
      <c r="H326" s="139">
        <f t="shared" si="178"/>
        <v>0</v>
      </c>
      <c r="I326" s="139">
        <f t="shared" si="178"/>
        <v>0</v>
      </c>
      <c r="J326" s="139">
        <f t="shared" si="178"/>
        <v>0</v>
      </c>
      <c r="K326" s="139">
        <f t="shared" si="178"/>
        <v>0</v>
      </c>
      <c r="L326" s="139">
        <f t="shared" si="178"/>
        <v>0</v>
      </c>
      <c r="M326" s="139">
        <f t="shared" si="178"/>
        <v>0</v>
      </c>
      <c r="N326" s="139">
        <f t="shared" si="178"/>
        <v>0</v>
      </c>
      <c r="O326" s="139">
        <f t="shared" si="178"/>
        <v>0</v>
      </c>
      <c r="P326" s="139">
        <f t="shared" si="178"/>
        <v>0</v>
      </c>
      <c r="Q326" s="139">
        <f t="shared" si="178"/>
        <v>0</v>
      </c>
      <c r="R326" s="139">
        <f t="shared" si="178"/>
        <v>0</v>
      </c>
      <c r="S326" s="139">
        <f t="shared" si="178"/>
        <v>0</v>
      </c>
      <c r="T326" s="139">
        <f t="shared" si="178"/>
        <v>0</v>
      </c>
      <c r="U326" s="139">
        <f t="shared" si="178"/>
        <v>0</v>
      </c>
      <c r="V326" s="139">
        <f t="shared" si="178"/>
        <v>0</v>
      </c>
      <c r="W326" s="139">
        <f t="shared" si="178"/>
        <v>0</v>
      </c>
      <c r="X326" s="139">
        <f t="shared" si="178"/>
        <v>0</v>
      </c>
    </row>
    <row r="327" spans="1:24" s="56" customFormat="1" ht="12.75" customHeight="1">
      <c r="A327" s="67"/>
      <c r="B327" s="51"/>
      <c r="C327" s="51"/>
      <c r="D327" s="37"/>
      <c r="E327" s="96" t="s">
        <v>36</v>
      </c>
      <c r="F327" s="78" t="s">
        <v>35</v>
      </c>
      <c r="G327" s="142">
        <f>H327+I327</f>
        <v>0</v>
      </c>
      <c r="H327" s="142">
        <v>0</v>
      </c>
      <c r="I327" s="142">
        <v>0</v>
      </c>
      <c r="J327" s="142">
        <f>K327+L327</f>
        <v>0</v>
      </c>
      <c r="K327" s="142">
        <v>0</v>
      </c>
      <c r="L327" s="142">
        <v>0</v>
      </c>
      <c r="M327" s="140">
        <f>N327+O327</f>
        <v>0</v>
      </c>
      <c r="N327" s="140">
        <v>0</v>
      </c>
      <c r="O327" s="140">
        <v>0</v>
      </c>
      <c r="P327" s="140">
        <f>Q327+R327</f>
        <v>0</v>
      </c>
      <c r="Q327" s="141">
        <f>N327-K327</f>
        <v>0</v>
      </c>
      <c r="R327" s="141">
        <f>O327-L327</f>
        <v>0</v>
      </c>
      <c r="S327" s="140">
        <f>T327+U327</f>
        <v>0</v>
      </c>
      <c r="T327" s="140">
        <v>0</v>
      </c>
      <c r="U327" s="140">
        <v>0</v>
      </c>
      <c r="V327" s="140">
        <f>W327+X327</f>
        <v>0</v>
      </c>
      <c r="W327" s="140">
        <v>0</v>
      </c>
      <c r="X327" s="140">
        <v>0</v>
      </c>
    </row>
    <row r="328" spans="1:24" s="62" customFormat="1" ht="24" customHeight="1">
      <c r="A328" s="59"/>
      <c r="B328" s="60"/>
      <c r="C328" s="60"/>
      <c r="D328" s="86"/>
      <c r="E328" s="97" t="s">
        <v>101</v>
      </c>
      <c r="F328" s="38"/>
      <c r="G328" s="139">
        <f aca="true" t="shared" si="179" ref="G328:X328">G329</f>
        <v>0</v>
      </c>
      <c r="H328" s="139">
        <f t="shared" si="179"/>
        <v>0</v>
      </c>
      <c r="I328" s="139">
        <f t="shared" si="179"/>
        <v>0</v>
      </c>
      <c r="J328" s="139">
        <f t="shared" si="179"/>
        <v>150</v>
      </c>
      <c r="K328" s="139">
        <f t="shared" si="179"/>
        <v>150</v>
      </c>
      <c r="L328" s="139">
        <f t="shared" si="179"/>
        <v>0</v>
      </c>
      <c r="M328" s="139">
        <f t="shared" si="179"/>
        <v>250</v>
      </c>
      <c r="N328" s="139">
        <f t="shared" si="179"/>
        <v>250</v>
      </c>
      <c r="O328" s="139">
        <f t="shared" si="179"/>
        <v>0</v>
      </c>
      <c r="P328" s="139">
        <f t="shared" si="179"/>
        <v>100</v>
      </c>
      <c r="Q328" s="139">
        <f t="shared" si="179"/>
        <v>100</v>
      </c>
      <c r="R328" s="139">
        <f t="shared" si="179"/>
        <v>0</v>
      </c>
      <c r="S328" s="139">
        <f t="shared" si="179"/>
        <v>250</v>
      </c>
      <c r="T328" s="139">
        <f t="shared" si="179"/>
        <v>250</v>
      </c>
      <c r="U328" s="139">
        <f t="shared" si="179"/>
        <v>0</v>
      </c>
      <c r="V328" s="139">
        <f t="shared" si="179"/>
        <v>250</v>
      </c>
      <c r="W328" s="139">
        <f t="shared" si="179"/>
        <v>250</v>
      </c>
      <c r="X328" s="139">
        <f t="shared" si="179"/>
        <v>0</v>
      </c>
    </row>
    <row r="329" spans="1:24" s="56" customFormat="1" ht="12.75" customHeight="1">
      <c r="A329" s="67"/>
      <c r="B329" s="51"/>
      <c r="C329" s="51"/>
      <c r="D329" s="37"/>
      <c r="E329" s="96" t="s">
        <v>124</v>
      </c>
      <c r="F329" s="78">
        <v>4729</v>
      </c>
      <c r="G329" s="142">
        <f>H329+I329</f>
        <v>0</v>
      </c>
      <c r="H329" s="142">
        <v>0</v>
      </c>
      <c r="I329" s="142">
        <v>0</v>
      </c>
      <c r="J329" s="142">
        <f>K329+L329</f>
        <v>150</v>
      </c>
      <c r="K329" s="142">
        <v>150</v>
      </c>
      <c r="L329" s="142">
        <v>0</v>
      </c>
      <c r="M329" s="142">
        <f>N329+O329</f>
        <v>250</v>
      </c>
      <c r="N329" s="142">
        <f>'[6]բյուջե 2024'!$Z$71/1000</f>
        <v>250</v>
      </c>
      <c r="O329" s="142">
        <v>0</v>
      </c>
      <c r="P329" s="142">
        <f>Q329+R329</f>
        <v>100</v>
      </c>
      <c r="Q329" s="141">
        <f>N329-K329</f>
        <v>100</v>
      </c>
      <c r="R329" s="141">
        <f>O329-L329</f>
        <v>0</v>
      </c>
      <c r="S329" s="142">
        <f>T329+U329</f>
        <v>250</v>
      </c>
      <c r="T329" s="142">
        <f>N329</f>
        <v>250</v>
      </c>
      <c r="U329" s="142">
        <v>0</v>
      </c>
      <c r="V329" s="142">
        <f>W329+X329</f>
        <v>250</v>
      </c>
      <c r="W329" s="140">
        <f>T329</f>
        <v>250</v>
      </c>
      <c r="X329" s="140">
        <v>0</v>
      </c>
    </row>
    <row r="330" spans="1:24" s="87" customFormat="1" ht="23.25" customHeight="1">
      <c r="A330" s="199" t="s">
        <v>548</v>
      </c>
      <c r="B330" s="200" t="s">
        <v>549</v>
      </c>
      <c r="C330" s="200" t="s">
        <v>246</v>
      </c>
      <c r="D330" s="201" t="s">
        <v>246</v>
      </c>
      <c r="E330" s="196" t="s">
        <v>550</v>
      </c>
      <c r="F330" s="195"/>
      <c r="G330" s="197">
        <f>H330+I330</f>
        <v>64218.899999999994</v>
      </c>
      <c r="H330" s="197">
        <f>H332+H351+H383+H387+H400</f>
        <v>41633.7</v>
      </c>
      <c r="I330" s="197">
        <f>I332+I351+I383+I387+I400</f>
        <v>22585.2</v>
      </c>
      <c r="J330" s="197">
        <f>K330+L330</f>
        <v>109601.55</v>
      </c>
      <c r="K330" s="197">
        <f>K332+K351+K383+K387+K400</f>
        <v>51115.200000000004</v>
      </c>
      <c r="L330" s="202">
        <f>L332+L351+L383+L387+L400</f>
        <v>58486.35</v>
      </c>
      <c r="M330" s="197">
        <f>N330+O330</f>
        <v>65695.77545</v>
      </c>
      <c r="N330" s="197">
        <f>N332+N351+N400</f>
        <v>41985.77545</v>
      </c>
      <c r="O330" s="197">
        <f>O332+O351+O383+O387</f>
        <v>23710</v>
      </c>
      <c r="P330" s="197">
        <f>Q330+R330</f>
        <v>-43905.77455</v>
      </c>
      <c r="Q330" s="197">
        <f>Q332+Q351+Q383+Q387+Q400</f>
        <v>-9129.424550000003</v>
      </c>
      <c r="R330" s="197">
        <f>R332+R351+R383+R387+R400</f>
        <v>-34776.35</v>
      </c>
      <c r="S330" s="197">
        <f>T330+U330</f>
        <v>104992.499435</v>
      </c>
      <c r="T330" s="197">
        <f>T332+T351+T400</f>
        <v>42492.499435</v>
      </c>
      <c r="U330" s="197">
        <f>U332+U351+U383+U387</f>
        <v>62500</v>
      </c>
      <c r="V330" s="197">
        <f>W330+X330</f>
        <v>104971.26552249999</v>
      </c>
      <c r="W330" s="197">
        <f>W332+W351+W400</f>
        <v>42471.26552249999</v>
      </c>
      <c r="X330" s="197">
        <f>X332+X351+X383+X387</f>
        <v>62500</v>
      </c>
    </row>
    <row r="331" spans="1:24" s="56" customFormat="1" ht="12.75" customHeight="1">
      <c r="A331" s="67"/>
      <c r="B331" s="51"/>
      <c r="C331" s="51"/>
      <c r="D331" s="37"/>
      <c r="E331" s="96" t="s">
        <v>167</v>
      </c>
      <c r="F331" s="37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</row>
    <row r="332" spans="1:24" s="98" customFormat="1" ht="18.75" customHeight="1">
      <c r="A332" s="189" t="s">
        <v>551</v>
      </c>
      <c r="B332" s="190" t="s">
        <v>549</v>
      </c>
      <c r="C332" s="190" t="s">
        <v>249</v>
      </c>
      <c r="D332" s="191" t="s">
        <v>246</v>
      </c>
      <c r="E332" s="170" t="s">
        <v>552</v>
      </c>
      <c r="F332" s="191"/>
      <c r="G332" s="192">
        <f>G334</f>
        <v>22170</v>
      </c>
      <c r="H332" s="192">
        <f>H334</f>
        <v>0</v>
      </c>
      <c r="I332" s="192">
        <f>I334</f>
        <v>22170</v>
      </c>
      <c r="J332" s="192">
        <f aca="true" t="shared" si="180" ref="J332:X332">J334</f>
        <v>66086.35</v>
      </c>
      <c r="K332" s="192">
        <f t="shared" si="180"/>
        <v>7600</v>
      </c>
      <c r="L332" s="192">
        <f t="shared" si="180"/>
        <v>58486.35</v>
      </c>
      <c r="M332" s="192">
        <f t="shared" si="180"/>
        <v>0</v>
      </c>
      <c r="N332" s="192">
        <f t="shared" si="180"/>
        <v>0</v>
      </c>
      <c r="O332" s="192">
        <f t="shared" si="180"/>
        <v>0</v>
      </c>
      <c r="P332" s="192">
        <f aca="true" t="shared" si="181" ref="P332:V332">P334</f>
        <v>-66086.35</v>
      </c>
      <c r="Q332" s="192">
        <f t="shared" si="181"/>
        <v>-7600</v>
      </c>
      <c r="R332" s="192">
        <f t="shared" si="181"/>
        <v>-58486.35</v>
      </c>
      <c r="S332" s="192">
        <f t="shared" si="181"/>
        <v>0</v>
      </c>
      <c r="T332" s="192">
        <f t="shared" si="181"/>
        <v>0</v>
      </c>
      <c r="U332" s="192">
        <f t="shared" si="181"/>
        <v>0</v>
      </c>
      <c r="V332" s="192">
        <f t="shared" si="181"/>
        <v>0</v>
      </c>
      <c r="W332" s="192">
        <f t="shared" si="180"/>
        <v>0</v>
      </c>
      <c r="X332" s="192">
        <f t="shared" si="180"/>
        <v>0</v>
      </c>
    </row>
    <row r="333" spans="1:24" s="56" customFormat="1" ht="12.75" customHeight="1">
      <c r="A333" s="67"/>
      <c r="B333" s="51"/>
      <c r="C333" s="51"/>
      <c r="D333" s="37"/>
      <c r="E333" s="96" t="s">
        <v>251</v>
      </c>
      <c r="F333" s="37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</row>
    <row r="334" spans="1:24" s="91" customFormat="1" ht="12.75" customHeight="1">
      <c r="A334" s="81" t="s">
        <v>553</v>
      </c>
      <c r="B334" s="82" t="s">
        <v>549</v>
      </c>
      <c r="C334" s="82" t="s">
        <v>249</v>
      </c>
      <c r="D334" s="82" t="s">
        <v>249</v>
      </c>
      <c r="E334" s="108" t="s">
        <v>552</v>
      </c>
      <c r="F334" s="109"/>
      <c r="G334" s="148">
        <f>G336+G338+G347+G349</f>
        <v>22170</v>
      </c>
      <c r="H334" s="148">
        <f>H336+H338+H347+H349</f>
        <v>0</v>
      </c>
      <c r="I334" s="148">
        <f>I336+I338+I347+I349</f>
        <v>22170</v>
      </c>
      <c r="J334" s="148">
        <f aca="true" t="shared" si="182" ref="J334:X334">J336+J338+J347+J349</f>
        <v>66086.35</v>
      </c>
      <c r="K334" s="148">
        <f t="shared" si="182"/>
        <v>7600</v>
      </c>
      <c r="L334" s="148">
        <f t="shared" si="182"/>
        <v>58486.35</v>
      </c>
      <c r="M334" s="148">
        <f t="shared" si="182"/>
        <v>0</v>
      </c>
      <c r="N334" s="148">
        <f t="shared" si="182"/>
        <v>0</v>
      </c>
      <c r="O334" s="148">
        <f t="shared" si="182"/>
        <v>0</v>
      </c>
      <c r="P334" s="148">
        <f>P336+P338+P347+P349</f>
        <v>-66086.35</v>
      </c>
      <c r="Q334" s="148">
        <f>Q338+Q347+Q349</f>
        <v>-7600</v>
      </c>
      <c r="R334" s="148">
        <f>R338+R347+R349</f>
        <v>-58486.35</v>
      </c>
      <c r="S334" s="148">
        <f>S336+S338+S347+S349</f>
        <v>0</v>
      </c>
      <c r="T334" s="148">
        <f>T336+T338+T347+T349</f>
        <v>0</v>
      </c>
      <c r="U334" s="148">
        <f>U336+U338+U347+U349</f>
        <v>0</v>
      </c>
      <c r="V334" s="148">
        <f>V336+V338+V347+V349</f>
        <v>0</v>
      </c>
      <c r="W334" s="148">
        <f t="shared" si="182"/>
        <v>0</v>
      </c>
      <c r="X334" s="148">
        <f t="shared" si="182"/>
        <v>0</v>
      </c>
    </row>
    <row r="335" spans="1:24" s="56" customFormat="1" ht="12.75" customHeight="1">
      <c r="A335" s="67"/>
      <c r="B335" s="51"/>
      <c r="C335" s="51"/>
      <c r="D335" s="37"/>
      <c r="E335" s="96" t="s">
        <v>167</v>
      </c>
      <c r="F335" s="37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</row>
    <row r="336" spans="1:24" s="62" customFormat="1" ht="17.25" customHeight="1">
      <c r="A336" s="59"/>
      <c r="B336" s="60"/>
      <c r="C336" s="60"/>
      <c r="D336" s="86"/>
      <c r="E336" s="97" t="s">
        <v>102</v>
      </c>
      <c r="F336" s="38"/>
      <c r="G336" s="139">
        <f aca="true" t="shared" si="183" ref="G336:X336">G337</f>
        <v>0</v>
      </c>
      <c r="H336" s="139">
        <f t="shared" si="183"/>
        <v>0</v>
      </c>
      <c r="I336" s="139">
        <f t="shared" si="183"/>
        <v>0</v>
      </c>
      <c r="J336" s="139">
        <f t="shared" si="183"/>
        <v>0</v>
      </c>
      <c r="K336" s="139">
        <f t="shared" si="183"/>
        <v>0</v>
      </c>
      <c r="L336" s="139">
        <f t="shared" si="183"/>
        <v>0</v>
      </c>
      <c r="M336" s="139">
        <f t="shared" si="183"/>
        <v>0</v>
      </c>
      <c r="N336" s="139">
        <f t="shared" si="183"/>
        <v>0</v>
      </c>
      <c r="O336" s="139">
        <f t="shared" si="183"/>
        <v>0</v>
      </c>
      <c r="P336" s="139">
        <f t="shared" si="183"/>
        <v>0</v>
      </c>
      <c r="Q336" s="139">
        <f t="shared" si="183"/>
        <v>0</v>
      </c>
      <c r="R336" s="139">
        <f t="shared" si="183"/>
        <v>0</v>
      </c>
      <c r="S336" s="139">
        <f t="shared" si="183"/>
        <v>0</v>
      </c>
      <c r="T336" s="139">
        <f t="shared" si="183"/>
        <v>0</v>
      </c>
      <c r="U336" s="139">
        <f t="shared" si="183"/>
        <v>0</v>
      </c>
      <c r="V336" s="139">
        <f t="shared" si="183"/>
        <v>0</v>
      </c>
      <c r="W336" s="139">
        <f t="shared" si="183"/>
        <v>0</v>
      </c>
      <c r="X336" s="139">
        <f t="shared" si="183"/>
        <v>0</v>
      </c>
    </row>
    <row r="337" spans="1:24" s="56" customFormat="1" ht="12.75" customHeight="1">
      <c r="A337" s="67"/>
      <c r="B337" s="51"/>
      <c r="C337" s="51"/>
      <c r="D337" s="37"/>
      <c r="E337" s="96" t="s">
        <v>353</v>
      </c>
      <c r="F337" s="78" t="s">
        <v>354</v>
      </c>
      <c r="G337" s="142">
        <f>H337+I337</f>
        <v>0</v>
      </c>
      <c r="H337" s="142">
        <v>0</v>
      </c>
      <c r="I337" s="142">
        <v>0</v>
      </c>
      <c r="J337" s="132"/>
      <c r="K337" s="132"/>
      <c r="L337" s="132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</row>
    <row r="338" spans="1:24" s="62" customFormat="1" ht="27" customHeight="1">
      <c r="A338" s="59"/>
      <c r="B338" s="60"/>
      <c r="C338" s="60"/>
      <c r="D338" s="86"/>
      <c r="E338" s="97" t="s">
        <v>103</v>
      </c>
      <c r="F338" s="38"/>
      <c r="G338" s="139">
        <f aca="true" t="shared" si="184" ref="G338:X338">G339+G340+G341+G342+G343+G344+G345</f>
        <v>22170</v>
      </c>
      <c r="H338" s="139">
        <f t="shared" si="184"/>
        <v>0</v>
      </c>
      <c r="I338" s="139">
        <f t="shared" si="184"/>
        <v>22170</v>
      </c>
      <c r="J338" s="139">
        <f t="shared" si="184"/>
        <v>66086.35</v>
      </c>
      <c r="K338" s="139">
        <f t="shared" si="184"/>
        <v>7600</v>
      </c>
      <c r="L338" s="139">
        <f t="shared" si="184"/>
        <v>58486.35</v>
      </c>
      <c r="M338" s="139">
        <f t="shared" si="184"/>
        <v>0</v>
      </c>
      <c r="N338" s="139">
        <f t="shared" si="184"/>
        <v>0</v>
      </c>
      <c r="O338" s="139">
        <f t="shared" si="184"/>
        <v>0</v>
      </c>
      <c r="P338" s="139">
        <f>P339+P340+P341+P342+P343+P344+P345</f>
        <v>-66086.35</v>
      </c>
      <c r="Q338" s="139">
        <f t="shared" si="184"/>
        <v>-7600</v>
      </c>
      <c r="R338" s="139">
        <f t="shared" si="184"/>
        <v>-58486.35</v>
      </c>
      <c r="S338" s="139">
        <f>S339+S340+S341+S342+S343+S344+S345</f>
        <v>0</v>
      </c>
      <c r="T338" s="139">
        <f>T339+T340+T341+T342+T343+T344+T345</f>
        <v>0</v>
      </c>
      <c r="U338" s="139">
        <f>U339+U340+U341+U342+U343+U344+U345</f>
        <v>0</v>
      </c>
      <c r="V338" s="139">
        <f>V339+V340+V341+V342+V343+V344+V345</f>
        <v>0</v>
      </c>
      <c r="W338" s="139">
        <f t="shared" si="184"/>
        <v>0</v>
      </c>
      <c r="X338" s="139">
        <f t="shared" si="184"/>
        <v>0</v>
      </c>
    </row>
    <row r="339" spans="1:24" s="56" customFormat="1" ht="12.75" customHeight="1">
      <c r="A339" s="67"/>
      <c r="B339" s="51"/>
      <c r="C339" s="51"/>
      <c r="D339" s="37"/>
      <c r="E339" s="96" t="s">
        <v>328</v>
      </c>
      <c r="F339" s="78" t="s">
        <v>327</v>
      </c>
      <c r="G339" s="142">
        <f aca="true" t="shared" si="185" ref="G339:G345">H339+I339</f>
        <v>0</v>
      </c>
      <c r="H339" s="142">
        <v>0</v>
      </c>
      <c r="I339" s="142">
        <v>0</v>
      </c>
      <c r="J339" s="142">
        <f aca="true" t="shared" si="186" ref="J339:J345">K339+L339</f>
        <v>0</v>
      </c>
      <c r="K339" s="142">
        <v>0</v>
      </c>
      <c r="L339" s="142">
        <v>0</v>
      </c>
      <c r="M339" s="140">
        <f aca="true" t="shared" si="187" ref="M339:M345">N339+O339</f>
        <v>0</v>
      </c>
      <c r="N339" s="140">
        <v>0</v>
      </c>
      <c r="O339" s="140">
        <v>0</v>
      </c>
      <c r="P339" s="140">
        <f>Q339+R339</f>
        <v>0</v>
      </c>
      <c r="Q339" s="141">
        <f>N339-K339</f>
        <v>0</v>
      </c>
      <c r="R339" s="141">
        <f>O339-L339</f>
        <v>0</v>
      </c>
      <c r="S339" s="140">
        <f aca="true" t="shared" si="188" ref="S339:S345">T339+U339</f>
        <v>0</v>
      </c>
      <c r="T339" s="140">
        <v>0</v>
      </c>
      <c r="U339" s="140">
        <v>0</v>
      </c>
      <c r="V339" s="140">
        <f aca="true" t="shared" si="189" ref="V339:V345">W339+X339</f>
        <v>0</v>
      </c>
      <c r="W339" s="140">
        <v>0</v>
      </c>
      <c r="X339" s="140">
        <v>0</v>
      </c>
    </row>
    <row r="340" spans="1:24" s="56" customFormat="1" ht="12.75" customHeight="1">
      <c r="A340" s="67"/>
      <c r="B340" s="51"/>
      <c r="C340" s="51"/>
      <c r="D340" s="37"/>
      <c r="E340" s="96" t="s">
        <v>330</v>
      </c>
      <c r="F340" s="78" t="s">
        <v>329</v>
      </c>
      <c r="G340" s="142">
        <f t="shared" si="185"/>
        <v>0</v>
      </c>
      <c r="H340" s="142">
        <v>0</v>
      </c>
      <c r="I340" s="142">
        <v>0</v>
      </c>
      <c r="J340" s="142">
        <f t="shared" si="186"/>
        <v>0</v>
      </c>
      <c r="K340" s="142">
        <v>0</v>
      </c>
      <c r="L340" s="142">
        <v>0</v>
      </c>
      <c r="M340" s="140">
        <f t="shared" si="187"/>
        <v>0</v>
      </c>
      <c r="N340" s="140">
        <v>0</v>
      </c>
      <c r="O340" s="140">
        <v>0</v>
      </c>
      <c r="P340" s="140">
        <f aca="true" t="shared" si="190" ref="P340:P345">Q340+R340</f>
        <v>0</v>
      </c>
      <c r="Q340" s="141">
        <f aca="true" t="shared" si="191" ref="Q340:Q345">N340-K340</f>
        <v>0</v>
      </c>
      <c r="R340" s="141">
        <f aca="true" t="shared" si="192" ref="R340:R345">O340-L340</f>
        <v>0</v>
      </c>
      <c r="S340" s="140">
        <f t="shared" si="188"/>
        <v>0</v>
      </c>
      <c r="T340" s="140">
        <v>0</v>
      </c>
      <c r="U340" s="140">
        <v>0</v>
      </c>
      <c r="V340" s="140">
        <f t="shared" si="189"/>
        <v>0</v>
      </c>
      <c r="W340" s="140">
        <v>0</v>
      </c>
      <c r="X340" s="140">
        <v>0</v>
      </c>
    </row>
    <row r="341" spans="1:24" s="56" customFormat="1" ht="12.75" customHeight="1">
      <c r="A341" s="67"/>
      <c r="B341" s="51"/>
      <c r="C341" s="51"/>
      <c r="D341" s="37"/>
      <c r="E341" s="96" t="s">
        <v>358</v>
      </c>
      <c r="F341" s="78" t="s">
        <v>357</v>
      </c>
      <c r="G341" s="142">
        <f t="shared" si="185"/>
        <v>0</v>
      </c>
      <c r="H341" s="142">
        <v>0</v>
      </c>
      <c r="I341" s="142">
        <v>0</v>
      </c>
      <c r="J341" s="142">
        <f t="shared" si="186"/>
        <v>0</v>
      </c>
      <c r="K341" s="142">
        <v>0</v>
      </c>
      <c r="L341" s="142">
        <v>0</v>
      </c>
      <c r="M341" s="140">
        <f t="shared" si="187"/>
        <v>0</v>
      </c>
      <c r="N341" s="140">
        <v>0</v>
      </c>
      <c r="O341" s="140">
        <v>0</v>
      </c>
      <c r="P341" s="140">
        <f t="shared" si="190"/>
        <v>0</v>
      </c>
      <c r="Q341" s="141">
        <f t="shared" si="191"/>
        <v>0</v>
      </c>
      <c r="R341" s="141">
        <f t="shared" si="192"/>
        <v>0</v>
      </c>
      <c r="S341" s="140">
        <f t="shared" si="188"/>
        <v>0</v>
      </c>
      <c r="T341" s="140">
        <v>0</v>
      </c>
      <c r="U341" s="140">
        <v>0</v>
      </c>
      <c r="V341" s="140">
        <f t="shared" si="189"/>
        <v>0</v>
      </c>
      <c r="W341" s="140">
        <v>0</v>
      </c>
      <c r="X341" s="140">
        <v>0</v>
      </c>
    </row>
    <row r="342" spans="1:24" s="56" customFormat="1" ht="12.75" customHeight="1">
      <c r="A342" s="67"/>
      <c r="B342" s="51"/>
      <c r="C342" s="51"/>
      <c r="D342" s="37"/>
      <c r="E342" s="96" t="s">
        <v>19</v>
      </c>
      <c r="F342" s="78" t="s">
        <v>20</v>
      </c>
      <c r="G342" s="142">
        <f t="shared" si="185"/>
        <v>0</v>
      </c>
      <c r="H342" s="142">
        <v>0</v>
      </c>
      <c r="I342" s="142">
        <v>0</v>
      </c>
      <c r="J342" s="142">
        <f t="shared" si="186"/>
        <v>7600</v>
      </c>
      <c r="K342" s="142">
        <v>7600</v>
      </c>
      <c r="L342" s="142">
        <v>0</v>
      </c>
      <c r="M342" s="140">
        <f t="shared" si="187"/>
        <v>0</v>
      </c>
      <c r="N342" s="140">
        <v>0</v>
      </c>
      <c r="O342" s="140">
        <v>0</v>
      </c>
      <c r="P342" s="140">
        <f t="shared" si="190"/>
        <v>-7600</v>
      </c>
      <c r="Q342" s="141">
        <f t="shared" si="191"/>
        <v>-7600</v>
      </c>
      <c r="R342" s="141">
        <f t="shared" si="192"/>
        <v>0</v>
      </c>
      <c r="S342" s="140">
        <f t="shared" si="188"/>
        <v>0</v>
      </c>
      <c r="T342" s="140">
        <v>0</v>
      </c>
      <c r="U342" s="140">
        <v>0</v>
      </c>
      <c r="V342" s="140">
        <f t="shared" si="189"/>
        <v>0</v>
      </c>
      <c r="W342" s="140">
        <v>0</v>
      </c>
      <c r="X342" s="140">
        <v>0</v>
      </c>
    </row>
    <row r="343" spans="1:24" s="56" customFormat="1" ht="12.75" customHeight="1">
      <c r="A343" s="67"/>
      <c r="B343" s="51"/>
      <c r="C343" s="51"/>
      <c r="D343" s="37"/>
      <c r="E343" s="96" t="s">
        <v>34</v>
      </c>
      <c r="F343" s="78" t="s">
        <v>33</v>
      </c>
      <c r="G343" s="142">
        <f t="shared" si="185"/>
        <v>0</v>
      </c>
      <c r="H343" s="142">
        <v>0</v>
      </c>
      <c r="I343" s="142">
        <v>0</v>
      </c>
      <c r="J343" s="142">
        <f t="shared" si="186"/>
        <v>1400</v>
      </c>
      <c r="K343" s="142">
        <v>0</v>
      </c>
      <c r="L343" s="142">
        <v>1400</v>
      </c>
      <c r="M343" s="140">
        <f t="shared" si="187"/>
        <v>0</v>
      </c>
      <c r="N343" s="140">
        <v>0</v>
      </c>
      <c r="O343" s="140">
        <v>0</v>
      </c>
      <c r="P343" s="140">
        <f t="shared" si="190"/>
        <v>-1400</v>
      </c>
      <c r="Q343" s="141">
        <f t="shared" si="191"/>
        <v>0</v>
      </c>
      <c r="R343" s="141">
        <f t="shared" si="192"/>
        <v>-1400</v>
      </c>
      <c r="S343" s="140">
        <f t="shared" si="188"/>
        <v>0</v>
      </c>
      <c r="T343" s="140">
        <v>0</v>
      </c>
      <c r="U343" s="140">
        <v>0</v>
      </c>
      <c r="V343" s="140">
        <f t="shared" si="189"/>
        <v>0</v>
      </c>
      <c r="W343" s="140">
        <v>0</v>
      </c>
      <c r="X343" s="140">
        <v>0</v>
      </c>
    </row>
    <row r="344" spans="1:24" s="56" customFormat="1" ht="24" customHeight="1">
      <c r="A344" s="67"/>
      <c r="B344" s="51"/>
      <c r="C344" s="51"/>
      <c r="D344" s="37"/>
      <c r="E344" s="96" t="s">
        <v>36</v>
      </c>
      <c r="F344" s="78" t="s">
        <v>35</v>
      </c>
      <c r="G344" s="142">
        <f t="shared" si="185"/>
        <v>21870</v>
      </c>
      <c r="H344" s="142">
        <v>0</v>
      </c>
      <c r="I344" s="142">
        <v>21870</v>
      </c>
      <c r="J344" s="142">
        <f t="shared" si="186"/>
        <v>57086.35</v>
      </c>
      <c r="K344" s="142">
        <v>0</v>
      </c>
      <c r="L344" s="142">
        <v>57086.35</v>
      </c>
      <c r="M344" s="140">
        <f t="shared" si="187"/>
        <v>0</v>
      </c>
      <c r="N344" s="140">
        <v>0</v>
      </c>
      <c r="O344" s="140">
        <v>0</v>
      </c>
      <c r="P344" s="140">
        <f t="shared" si="190"/>
        <v>-57086.35</v>
      </c>
      <c r="Q344" s="141">
        <f t="shared" si="191"/>
        <v>0</v>
      </c>
      <c r="R344" s="141">
        <f t="shared" si="192"/>
        <v>-57086.35</v>
      </c>
      <c r="S344" s="140">
        <f t="shared" si="188"/>
        <v>0</v>
      </c>
      <c r="T344" s="140">
        <v>0</v>
      </c>
      <c r="U344" s="140">
        <v>0</v>
      </c>
      <c r="V344" s="140">
        <f t="shared" si="189"/>
        <v>0</v>
      </c>
      <c r="W344" s="140">
        <v>0</v>
      </c>
      <c r="X344" s="140">
        <v>0</v>
      </c>
    </row>
    <row r="345" spans="1:24" s="56" customFormat="1" ht="12.75" customHeight="1">
      <c r="A345" s="67"/>
      <c r="B345" s="51"/>
      <c r="C345" s="51"/>
      <c r="D345" s="37"/>
      <c r="E345" s="96" t="s">
        <v>41</v>
      </c>
      <c r="F345" s="78" t="s">
        <v>42</v>
      </c>
      <c r="G345" s="142">
        <f t="shared" si="185"/>
        <v>300</v>
      </c>
      <c r="H345" s="142">
        <v>0</v>
      </c>
      <c r="I345" s="142">
        <v>300</v>
      </c>
      <c r="J345" s="142">
        <f t="shared" si="186"/>
        <v>0</v>
      </c>
      <c r="K345" s="142">
        <v>0</v>
      </c>
      <c r="L345" s="142">
        <v>0</v>
      </c>
      <c r="M345" s="140">
        <f t="shared" si="187"/>
        <v>0</v>
      </c>
      <c r="N345" s="140">
        <v>0</v>
      </c>
      <c r="O345" s="140">
        <v>0</v>
      </c>
      <c r="P345" s="140">
        <f t="shared" si="190"/>
        <v>0</v>
      </c>
      <c r="Q345" s="141">
        <f t="shared" si="191"/>
        <v>0</v>
      </c>
      <c r="R345" s="141">
        <f t="shared" si="192"/>
        <v>0</v>
      </c>
      <c r="S345" s="140">
        <f t="shared" si="188"/>
        <v>0</v>
      </c>
      <c r="T345" s="140">
        <v>0</v>
      </c>
      <c r="U345" s="140">
        <v>0</v>
      </c>
      <c r="V345" s="140">
        <f t="shared" si="189"/>
        <v>0</v>
      </c>
      <c r="W345" s="140">
        <v>0</v>
      </c>
      <c r="X345" s="140">
        <v>0</v>
      </c>
    </row>
    <row r="346" spans="1:24" s="56" customFormat="1" ht="12.75" customHeight="1">
      <c r="A346" s="67"/>
      <c r="B346" s="51"/>
      <c r="C346" s="51"/>
      <c r="D346" s="37"/>
      <c r="E346" s="96" t="s">
        <v>46</v>
      </c>
      <c r="F346" s="78" t="s">
        <v>45</v>
      </c>
      <c r="G346" s="142"/>
      <c r="H346" s="142"/>
      <c r="I346" s="142"/>
      <c r="J346" s="142"/>
      <c r="K346" s="142"/>
      <c r="L346" s="142"/>
      <c r="M346" s="140"/>
      <c r="N346" s="140"/>
      <c r="O346" s="140"/>
      <c r="P346" s="140"/>
      <c r="Q346" s="141"/>
      <c r="R346" s="141"/>
      <c r="S346" s="140"/>
      <c r="T346" s="140"/>
      <c r="U346" s="140"/>
      <c r="V346" s="140"/>
      <c r="W346" s="140"/>
      <c r="X346" s="140"/>
    </row>
    <row r="347" spans="1:24" s="62" customFormat="1" ht="20.25" customHeight="1">
      <c r="A347" s="59"/>
      <c r="B347" s="60"/>
      <c r="C347" s="60"/>
      <c r="D347" s="86"/>
      <c r="E347" s="97" t="s">
        <v>104</v>
      </c>
      <c r="F347" s="38"/>
      <c r="G347" s="139">
        <f aca="true" t="shared" si="193" ref="G347:X347">G348</f>
        <v>0</v>
      </c>
      <c r="H347" s="139">
        <f t="shared" si="193"/>
        <v>0</v>
      </c>
      <c r="I347" s="139">
        <f t="shared" si="193"/>
        <v>0</v>
      </c>
      <c r="J347" s="139">
        <f t="shared" si="193"/>
        <v>0</v>
      </c>
      <c r="K347" s="139">
        <f t="shared" si="193"/>
        <v>0</v>
      </c>
      <c r="L347" s="139">
        <f t="shared" si="193"/>
        <v>0</v>
      </c>
      <c r="M347" s="139">
        <f t="shared" si="193"/>
        <v>0</v>
      </c>
      <c r="N347" s="139">
        <f t="shared" si="193"/>
        <v>0</v>
      </c>
      <c r="O347" s="139">
        <f t="shared" si="193"/>
        <v>0</v>
      </c>
      <c r="P347" s="139">
        <f t="shared" si="193"/>
        <v>0</v>
      </c>
      <c r="Q347" s="139">
        <f t="shared" si="193"/>
        <v>0</v>
      </c>
      <c r="R347" s="139">
        <f t="shared" si="193"/>
        <v>0</v>
      </c>
      <c r="S347" s="139">
        <f t="shared" si="193"/>
        <v>0</v>
      </c>
      <c r="T347" s="139">
        <f t="shared" si="193"/>
        <v>0</v>
      </c>
      <c r="U347" s="139">
        <f t="shared" si="193"/>
        <v>0</v>
      </c>
      <c r="V347" s="139">
        <f t="shared" si="193"/>
        <v>0</v>
      </c>
      <c r="W347" s="139">
        <f t="shared" si="193"/>
        <v>0</v>
      </c>
      <c r="X347" s="139">
        <f t="shared" si="193"/>
        <v>0</v>
      </c>
    </row>
    <row r="348" spans="1:24" s="56" customFormat="1" ht="12.75" customHeight="1">
      <c r="A348" s="67"/>
      <c r="B348" s="51"/>
      <c r="C348" s="51"/>
      <c r="D348" s="37"/>
      <c r="E348" s="96" t="s">
        <v>353</v>
      </c>
      <c r="F348" s="78" t="s">
        <v>354</v>
      </c>
      <c r="G348" s="142">
        <f>H348+I348</f>
        <v>0</v>
      </c>
      <c r="H348" s="142">
        <v>0</v>
      </c>
      <c r="I348" s="142">
        <v>0</v>
      </c>
      <c r="J348" s="142">
        <f>K348+L348</f>
        <v>0</v>
      </c>
      <c r="K348" s="142">
        <v>0</v>
      </c>
      <c r="L348" s="142">
        <v>0</v>
      </c>
      <c r="M348" s="140">
        <f>N348+O348</f>
        <v>0</v>
      </c>
      <c r="N348" s="140">
        <v>0</v>
      </c>
      <c r="O348" s="140">
        <v>0</v>
      </c>
      <c r="P348" s="140">
        <f>Q348+R348</f>
        <v>0</v>
      </c>
      <c r="Q348" s="141">
        <f>N348-K348</f>
        <v>0</v>
      </c>
      <c r="R348" s="141">
        <f>O348-L348</f>
        <v>0</v>
      </c>
      <c r="S348" s="140">
        <f>T348+U348</f>
        <v>0</v>
      </c>
      <c r="T348" s="140">
        <v>0</v>
      </c>
      <c r="U348" s="140">
        <v>0</v>
      </c>
      <c r="V348" s="140">
        <f>W348+X348</f>
        <v>0</v>
      </c>
      <c r="W348" s="140">
        <v>0</v>
      </c>
      <c r="X348" s="140">
        <v>0</v>
      </c>
    </row>
    <row r="349" spans="1:24" s="62" customFormat="1" ht="27" customHeight="1">
      <c r="A349" s="59"/>
      <c r="B349" s="60"/>
      <c r="C349" s="60"/>
      <c r="D349" s="86"/>
      <c r="E349" s="97" t="s">
        <v>105</v>
      </c>
      <c r="F349" s="38"/>
      <c r="G349" s="139">
        <f aca="true" t="shared" si="194" ref="G349:X349">G350</f>
        <v>0</v>
      </c>
      <c r="H349" s="139">
        <f t="shared" si="194"/>
        <v>0</v>
      </c>
      <c r="I349" s="139">
        <f t="shared" si="194"/>
        <v>0</v>
      </c>
      <c r="J349" s="139">
        <f t="shared" si="194"/>
        <v>0</v>
      </c>
      <c r="K349" s="139">
        <f t="shared" si="194"/>
        <v>0</v>
      </c>
      <c r="L349" s="139">
        <f t="shared" si="194"/>
        <v>0</v>
      </c>
      <c r="M349" s="139">
        <f t="shared" si="194"/>
        <v>0</v>
      </c>
      <c r="N349" s="139">
        <f t="shared" si="194"/>
        <v>0</v>
      </c>
      <c r="O349" s="139">
        <f t="shared" si="194"/>
        <v>0</v>
      </c>
      <c r="P349" s="139">
        <f t="shared" si="194"/>
        <v>0</v>
      </c>
      <c r="Q349" s="139">
        <f t="shared" si="194"/>
        <v>0</v>
      </c>
      <c r="R349" s="139">
        <f t="shared" si="194"/>
        <v>0</v>
      </c>
      <c r="S349" s="139">
        <f t="shared" si="194"/>
        <v>0</v>
      </c>
      <c r="T349" s="139">
        <f t="shared" si="194"/>
        <v>0</v>
      </c>
      <c r="U349" s="139">
        <f t="shared" si="194"/>
        <v>0</v>
      </c>
      <c r="V349" s="139">
        <f t="shared" si="194"/>
        <v>0</v>
      </c>
      <c r="W349" s="139">
        <f t="shared" si="194"/>
        <v>0</v>
      </c>
      <c r="X349" s="139">
        <f t="shared" si="194"/>
        <v>0</v>
      </c>
    </row>
    <row r="350" spans="1:24" s="56" customFormat="1" ht="12.75" customHeight="1">
      <c r="A350" s="67"/>
      <c r="B350" s="51"/>
      <c r="C350" s="51"/>
      <c r="D350" s="37"/>
      <c r="E350" s="96" t="s">
        <v>34</v>
      </c>
      <c r="F350" s="78" t="s">
        <v>33</v>
      </c>
      <c r="G350" s="142">
        <f>H350+I350</f>
        <v>0</v>
      </c>
      <c r="H350" s="142">
        <v>0</v>
      </c>
      <c r="I350" s="142">
        <v>0</v>
      </c>
      <c r="J350" s="142">
        <f>K350+L350</f>
        <v>0</v>
      </c>
      <c r="K350" s="142">
        <v>0</v>
      </c>
      <c r="L350" s="142">
        <v>0</v>
      </c>
      <c r="M350" s="140">
        <f>N350+O350</f>
        <v>0</v>
      </c>
      <c r="N350" s="140">
        <v>0</v>
      </c>
      <c r="O350" s="140">
        <v>0</v>
      </c>
      <c r="P350" s="140">
        <f>Q350+R350</f>
        <v>0</v>
      </c>
      <c r="Q350" s="141">
        <f>N350-K350</f>
        <v>0</v>
      </c>
      <c r="R350" s="141">
        <f>O350-L350</f>
        <v>0</v>
      </c>
      <c r="S350" s="140">
        <f>T350+U350</f>
        <v>0</v>
      </c>
      <c r="T350" s="140">
        <v>0</v>
      </c>
      <c r="U350" s="140">
        <v>0</v>
      </c>
      <c r="V350" s="140">
        <f>W350+X350</f>
        <v>0</v>
      </c>
      <c r="W350" s="140">
        <v>0</v>
      </c>
      <c r="X350" s="140">
        <v>0</v>
      </c>
    </row>
    <row r="351" spans="1:24" s="98" customFormat="1" ht="17.25" customHeight="1">
      <c r="A351" s="189" t="s">
        <v>554</v>
      </c>
      <c r="B351" s="190" t="s">
        <v>549</v>
      </c>
      <c r="C351" s="190" t="s">
        <v>268</v>
      </c>
      <c r="D351" s="191" t="s">
        <v>246</v>
      </c>
      <c r="E351" s="170" t="s">
        <v>555</v>
      </c>
      <c r="F351" s="191"/>
      <c r="G351" s="192">
        <f>H351+I351</f>
        <v>3812.7999999999997</v>
      </c>
      <c r="H351" s="192">
        <f>H353</f>
        <v>3689.6</v>
      </c>
      <c r="I351" s="192">
        <f>I353</f>
        <v>123.2</v>
      </c>
      <c r="J351" s="192">
        <f>K351</f>
        <v>5000</v>
      </c>
      <c r="K351" s="192">
        <f>K353+K372</f>
        <v>5000</v>
      </c>
      <c r="L351" s="192">
        <f>L353</f>
        <v>0</v>
      </c>
      <c r="M351" s="192">
        <f>N351+O351</f>
        <v>26319.665</v>
      </c>
      <c r="N351" s="192">
        <f>N374+N376+N378+N383+N387</f>
        <v>2609.665</v>
      </c>
      <c r="O351" s="192">
        <f>O374</f>
        <v>23710</v>
      </c>
      <c r="P351" s="192">
        <f>R351+Q351</f>
        <v>18710</v>
      </c>
      <c r="Q351" s="192">
        <f>Q353+Q374+Q378</f>
        <v>-5000</v>
      </c>
      <c r="R351" s="192">
        <f>R353+R374+R378</f>
        <v>23710</v>
      </c>
      <c r="S351" s="192">
        <f>U351</f>
        <v>62500</v>
      </c>
      <c r="T351" s="192">
        <f>T355+T374+T378+T383+T387</f>
        <v>2609.665</v>
      </c>
      <c r="U351" s="192">
        <f>U355+U374+U378+U383+U387</f>
        <v>62500</v>
      </c>
      <c r="V351" s="192">
        <f>V355+V374+V378+V383+V387</f>
        <v>65109.665</v>
      </c>
      <c r="W351" s="192">
        <f>W355+W374+W378+W383+W387</f>
        <v>2609.665</v>
      </c>
      <c r="X351" s="192">
        <f>X355+X374+X378+X383+X387</f>
        <v>62500</v>
      </c>
    </row>
    <row r="352" spans="1:24" s="56" customFormat="1" ht="12.75" customHeight="1">
      <c r="A352" s="67"/>
      <c r="B352" s="51"/>
      <c r="C352" s="51"/>
      <c r="D352" s="37"/>
      <c r="E352" s="96" t="s">
        <v>251</v>
      </c>
      <c r="F352" s="37"/>
      <c r="G352" s="134"/>
      <c r="H352" s="134"/>
      <c r="I352" s="134"/>
      <c r="J352" s="134"/>
      <c r="K352" s="134"/>
      <c r="L352" s="134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</row>
    <row r="353" spans="1:24" s="56" customFormat="1" ht="12.75" customHeight="1">
      <c r="A353" s="77" t="s">
        <v>556</v>
      </c>
      <c r="B353" s="78" t="s">
        <v>549</v>
      </c>
      <c r="C353" s="78" t="s">
        <v>268</v>
      </c>
      <c r="D353" s="78" t="s">
        <v>249</v>
      </c>
      <c r="E353" s="96" t="s">
        <v>557</v>
      </c>
      <c r="F353" s="37"/>
      <c r="G353" s="143">
        <f>G355+G372</f>
        <v>3812.7999999999997</v>
      </c>
      <c r="H353" s="143">
        <f>H355+H372</f>
        <v>3689.6</v>
      </c>
      <c r="I353" s="143">
        <f>I355+I372</f>
        <v>123.2</v>
      </c>
      <c r="J353" s="143">
        <f>J355</f>
        <v>0</v>
      </c>
      <c r="K353" s="143">
        <f>K355</f>
        <v>0</v>
      </c>
      <c r="L353" s="143">
        <f>L355</f>
        <v>0</v>
      </c>
      <c r="M353" s="140">
        <f>N353+O353</f>
        <v>0</v>
      </c>
      <c r="N353" s="140">
        <f>N355</f>
        <v>0</v>
      </c>
      <c r="O353" s="140">
        <v>0</v>
      </c>
      <c r="P353" s="140">
        <f>Q353+R353</f>
        <v>-5000</v>
      </c>
      <c r="Q353" s="141">
        <f>Q355+Q372</f>
        <v>-5000</v>
      </c>
      <c r="R353" s="141">
        <f>R355+R372</f>
        <v>0</v>
      </c>
      <c r="S353" s="140">
        <f>T353+U353</f>
        <v>0</v>
      </c>
      <c r="T353" s="140">
        <v>0</v>
      </c>
      <c r="U353" s="140">
        <v>0</v>
      </c>
      <c r="V353" s="140">
        <f>W353+X353</f>
        <v>0</v>
      </c>
      <c r="W353" s="140">
        <v>0</v>
      </c>
      <c r="X353" s="140">
        <v>0</v>
      </c>
    </row>
    <row r="354" spans="1:24" s="56" customFormat="1" ht="12.75" customHeight="1">
      <c r="A354" s="67"/>
      <c r="B354" s="51"/>
      <c r="C354" s="51"/>
      <c r="D354" s="37"/>
      <c r="E354" s="96" t="s">
        <v>167</v>
      </c>
      <c r="F354" s="37"/>
      <c r="G354" s="134"/>
      <c r="H354" s="134"/>
      <c r="I354" s="134"/>
      <c r="J354" s="134"/>
      <c r="K354" s="134"/>
      <c r="L354" s="134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</row>
    <row r="355" spans="1:24" s="62" customFormat="1" ht="15" customHeight="1">
      <c r="A355" s="59"/>
      <c r="B355" s="60"/>
      <c r="C355" s="60"/>
      <c r="D355" s="86"/>
      <c r="E355" s="97" t="s">
        <v>290</v>
      </c>
      <c r="F355" s="38"/>
      <c r="G355" s="139">
        <f aca="true" t="shared" si="195" ref="G355:X355">SUM(G356:G371)</f>
        <v>3812.7999999999997</v>
      </c>
      <c r="H355" s="139">
        <f t="shared" si="195"/>
        <v>3689.6</v>
      </c>
      <c r="I355" s="139">
        <f t="shared" si="195"/>
        <v>123.2</v>
      </c>
      <c r="J355" s="139">
        <f t="shared" si="195"/>
        <v>0</v>
      </c>
      <c r="K355" s="139">
        <f t="shared" si="195"/>
        <v>0</v>
      </c>
      <c r="L355" s="139">
        <f t="shared" si="195"/>
        <v>0</v>
      </c>
      <c r="M355" s="139">
        <f t="shared" si="195"/>
        <v>0</v>
      </c>
      <c r="N355" s="139">
        <f t="shared" si="195"/>
        <v>0</v>
      </c>
      <c r="O355" s="139">
        <f t="shared" si="195"/>
        <v>0</v>
      </c>
      <c r="P355" s="139">
        <f>SUM(P356:P371)</f>
        <v>0</v>
      </c>
      <c r="Q355" s="139">
        <f t="shared" si="195"/>
        <v>0</v>
      </c>
      <c r="R355" s="139">
        <f t="shared" si="195"/>
        <v>0</v>
      </c>
      <c r="S355" s="139">
        <f>SUM(S356:S371)</f>
        <v>0</v>
      </c>
      <c r="T355" s="139">
        <f>SUM(T356:T371)</f>
        <v>0</v>
      </c>
      <c r="U355" s="139">
        <f>SUM(U356:U371)</f>
        <v>0</v>
      </c>
      <c r="V355" s="139">
        <f>SUM(V356:V371)</f>
        <v>0</v>
      </c>
      <c r="W355" s="139">
        <f t="shared" si="195"/>
        <v>0</v>
      </c>
      <c r="X355" s="139">
        <f t="shared" si="195"/>
        <v>0</v>
      </c>
    </row>
    <row r="356" spans="1:24" s="62" customFormat="1" ht="14.25" customHeight="1">
      <c r="A356" s="59"/>
      <c r="B356" s="60"/>
      <c r="C356" s="60"/>
      <c r="D356" s="86"/>
      <c r="E356" s="96" t="s">
        <v>324</v>
      </c>
      <c r="F356" s="78" t="s">
        <v>323</v>
      </c>
      <c r="G356" s="142">
        <f>H356+I356</f>
        <v>3237</v>
      </c>
      <c r="H356" s="142">
        <v>3237</v>
      </c>
      <c r="I356" s="142">
        <v>0</v>
      </c>
      <c r="J356" s="142">
        <f>K356+L356</f>
        <v>0</v>
      </c>
      <c r="K356" s="142">
        <v>0</v>
      </c>
      <c r="L356" s="142">
        <v>0</v>
      </c>
      <c r="M356" s="140">
        <f aca="true" t="shared" si="196" ref="M356:M371">N356+O356</f>
        <v>0</v>
      </c>
      <c r="N356" s="140">
        <v>0</v>
      </c>
      <c r="O356" s="140">
        <v>0</v>
      </c>
      <c r="P356" s="140">
        <f aca="true" t="shared" si="197" ref="P356:P371">Q356+R356</f>
        <v>0</v>
      </c>
      <c r="Q356" s="141">
        <f aca="true" t="shared" si="198" ref="Q356:Q371">N356-K356</f>
        <v>0</v>
      </c>
      <c r="R356" s="141">
        <f aca="true" t="shared" si="199" ref="R356:R371">O356-L356</f>
        <v>0</v>
      </c>
      <c r="S356" s="140">
        <f aca="true" t="shared" si="200" ref="S356:S371">T356+U356</f>
        <v>0</v>
      </c>
      <c r="T356" s="140">
        <v>0</v>
      </c>
      <c r="U356" s="140">
        <v>0</v>
      </c>
      <c r="V356" s="140">
        <f aca="true" t="shared" si="201" ref="V356:V371">W356+X356</f>
        <v>0</v>
      </c>
      <c r="W356" s="140">
        <v>0</v>
      </c>
      <c r="X356" s="140">
        <v>0</v>
      </c>
    </row>
    <row r="357" spans="1:24" s="62" customFormat="1" ht="24" customHeight="1">
      <c r="A357" s="59"/>
      <c r="B357" s="60"/>
      <c r="C357" s="60"/>
      <c r="D357" s="86"/>
      <c r="E357" s="96" t="s">
        <v>326</v>
      </c>
      <c r="F357" s="78" t="s">
        <v>325</v>
      </c>
      <c r="G357" s="142">
        <f aca="true" t="shared" si="202" ref="G357:G371">H357+I357</f>
        <v>196.5</v>
      </c>
      <c r="H357" s="142">
        <v>196.5</v>
      </c>
      <c r="I357" s="142">
        <v>0</v>
      </c>
      <c r="J357" s="142">
        <f aca="true" t="shared" si="203" ref="J357:J371">K357+L357</f>
        <v>0</v>
      </c>
      <c r="K357" s="142">
        <v>0</v>
      </c>
      <c r="L357" s="142">
        <v>0</v>
      </c>
      <c r="M357" s="140">
        <f t="shared" si="196"/>
        <v>0</v>
      </c>
      <c r="N357" s="140">
        <v>0</v>
      </c>
      <c r="O357" s="140">
        <v>0</v>
      </c>
      <c r="P357" s="140">
        <f t="shared" si="197"/>
        <v>0</v>
      </c>
      <c r="Q357" s="141">
        <f t="shared" si="198"/>
        <v>0</v>
      </c>
      <c r="R357" s="141">
        <f t="shared" si="199"/>
        <v>0</v>
      </c>
      <c r="S357" s="140">
        <f t="shared" si="200"/>
        <v>0</v>
      </c>
      <c r="T357" s="140">
        <v>0</v>
      </c>
      <c r="U357" s="140">
        <v>0</v>
      </c>
      <c r="V357" s="140">
        <f t="shared" si="201"/>
        <v>0</v>
      </c>
      <c r="W357" s="140">
        <v>0</v>
      </c>
      <c r="X357" s="140">
        <v>0</v>
      </c>
    </row>
    <row r="358" spans="1:24" s="62" customFormat="1" ht="13.5" customHeight="1">
      <c r="A358" s="59"/>
      <c r="B358" s="60"/>
      <c r="C358" s="60"/>
      <c r="D358" s="86"/>
      <c r="E358" s="101" t="s">
        <v>107</v>
      </c>
      <c r="F358" s="78">
        <v>4115</v>
      </c>
      <c r="G358" s="142">
        <f t="shared" si="202"/>
        <v>0</v>
      </c>
      <c r="H358" s="142">
        <v>0</v>
      </c>
      <c r="I358" s="142">
        <v>0</v>
      </c>
      <c r="J358" s="142">
        <f t="shared" si="203"/>
        <v>0</v>
      </c>
      <c r="K358" s="142">
        <v>0</v>
      </c>
      <c r="L358" s="142">
        <v>0</v>
      </c>
      <c r="M358" s="140">
        <f t="shared" si="196"/>
        <v>0</v>
      </c>
      <c r="N358" s="140">
        <v>0</v>
      </c>
      <c r="O358" s="140">
        <v>0</v>
      </c>
      <c r="P358" s="140">
        <f t="shared" si="197"/>
        <v>0</v>
      </c>
      <c r="Q358" s="141">
        <f t="shared" si="198"/>
        <v>0</v>
      </c>
      <c r="R358" s="141">
        <f t="shared" si="199"/>
        <v>0</v>
      </c>
      <c r="S358" s="140">
        <f t="shared" si="200"/>
        <v>0</v>
      </c>
      <c r="T358" s="140">
        <v>0</v>
      </c>
      <c r="U358" s="140">
        <v>0</v>
      </c>
      <c r="V358" s="140">
        <f t="shared" si="201"/>
        <v>0</v>
      </c>
      <c r="W358" s="140">
        <v>0</v>
      </c>
      <c r="X358" s="140">
        <v>0</v>
      </c>
    </row>
    <row r="359" spans="1:24" s="62" customFormat="1" ht="13.5" customHeight="1">
      <c r="A359" s="59"/>
      <c r="B359" s="60"/>
      <c r="C359" s="60"/>
      <c r="D359" s="86"/>
      <c r="E359" s="96" t="s">
        <v>328</v>
      </c>
      <c r="F359" s="78" t="s">
        <v>327</v>
      </c>
      <c r="G359" s="142">
        <f t="shared" si="202"/>
        <v>189.9</v>
      </c>
      <c r="H359" s="142">
        <v>189.9</v>
      </c>
      <c r="I359" s="142">
        <v>0</v>
      </c>
      <c r="J359" s="142">
        <f t="shared" si="203"/>
        <v>0</v>
      </c>
      <c r="K359" s="142">
        <v>0</v>
      </c>
      <c r="L359" s="142">
        <v>0</v>
      </c>
      <c r="M359" s="140">
        <f t="shared" si="196"/>
        <v>0</v>
      </c>
      <c r="N359" s="140">
        <v>0</v>
      </c>
      <c r="O359" s="140">
        <v>0</v>
      </c>
      <c r="P359" s="140">
        <f t="shared" si="197"/>
        <v>0</v>
      </c>
      <c r="Q359" s="141">
        <f t="shared" si="198"/>
        <v>0</v>
      </c>
      <c r="R359" s="141">
        <f t="shared" si="199"/>
        <v>0</v>
      </c>
      <c r="S359" s="140">
        <f t="shared" si="200"/>
        <v>0</v>
      </c>
      <c r="T359" s="140">
        <v>0</v>
      </c>
      <c r="U359" s="140">
        <v>0</v>
      </c>
      <c r="V359" s="140">
        <f t="shared" si="201"/>
        <v>0</v>
      </c>
      <c r="W359" s="140">
        <v>0</v>
      </c>
      <c r="X359" s="140">
        <v>0</v>
      </c>
    </row>
    <row r="360" spans="1:24" s="62" customFormat="1" ht="13.5" customHeight="1">
      <c r="A360" s="59"/>
      <c r="B360" s="60"/>
      <c r="C360" s="60"/>
      <c r="D360" s="86"/>
      <c r="E360" s="96" t="s">
        <v>330</v>
      </c>
      <c r="F360" s="78" t="s">
        <v>329</v>
      </c>
      <c r="G360" s="142">
        <f t="shared" si="202"/>
        <v>8.7</v>
      </c>
      <c r="H360" s="142">
        <v>8.7</v>
      </c>
      <c r="I360" s="142">
        <v>0</v>
      </c>
      <c r="J360" s="142">
        <f t="shared" si="203"/>
        <v>0</v>
      </c>
      <c r="K360" s="142">
        <v>0</v>
      </c>
      <c r="L360" s="142">
        <v>0</v>
      </c>
      <c r="M360" s="140">
        <f t="shared" si="196"/>
        <v>0</v>
      </c>
      <c r="N360" s="140">
        <v>0</v>
      </c>
      <c r="O360" s="140">
        <v>0</v>
      </c>
      <c r="P360" s="140">
        <f t="shared" si="197"/>
        <v>0</v>
      </c>
      <c r="Q360" s="141">
        <f t="shared" si="198"/>
        <v>0</v>
      </c>
      <c r="R360" s="141">
        <f t="shared" si="199"/>
        <v>0</v>
      </c>
      <c r="S360" s="140">
        <f t="shared" si="200"/>
        <v>0</v>
      </c>
      <c r="T360" s="140">
        <v>0</v>
      </c>
      <c r="U360" s="140">
        <v>0</v>
      </c>
      <c r="V360" s="140">
        <f t="shared" si="201"/>
        <v>0</v>
      </c>
      <c r="W360" s="140">
        <v>0</v>
      </c>
      <c r="X360" s="140">
        <v>0</v>
      </c>
    </row>
    <row r="361" spans="1:24" s="62" customFormat="1" ht="13.5" customHeight="1">
      <c r="A361" s="59"/>
      <c r="B361" s="60"/>
      <c r="C361" s="60"/>
      <c r="D361" s="86"/>
      <c r="E361" s="96" t="s">
        <v>332</v>
      </c>
      <c r="F361" s="78" t="s">
        <v>331</v>
      </c>
      <c r="G361" s="142">
        <f t="shared" si="202"/>
        <v>19.6</v>
      </c>
      <c r="H361" s="142">
        <v>19.6</v>
      </c>
      <c r="I361" s="142">
        <v>0</v>
      </c>
      <c r="J361" s="142">
        <f t="shared" si="203"/>
        <v>0</v>
      </c>
      <c r="K361" s="142">
        <v>0</v>
      </c>
      <c r="L361" s="142">
        <v>0</v>
      </c>
      <c r="M361" s="140">
        <f t="shared" si="196"/>
        <v>0</v>
      </c>
      <c r="N361" s="140">
        <v>0</v>
      </c>
      <c r="O361" s="140">
        <v>0</v>
      </c>
      <c r="P361" s="140">
        <f t="shared" si="197"/>
        <v>0</v>
      </c>
      <c r="Q361" s="141">
        <f t="shared" si="198"/>
        <v>0</v>
      </c>
      <c r="R361" s="141">
        <f t="shared" si="199"/>
        <v>0</v>
      </c>
      <c r="S361" s="140">
        <f t="shared" si="200"/>
        <v>0</v>
      </c>
      <c r="T361" s="140">
        <v>0</v>
      </c>
      <c r="U361" s="140">
        <v>0</v>
      </c>
      <c r="V361" s="140">
        <f t="shared" si="201"/>
        <v>0</v>
      </c>
      <c r="W361" s="140">
        <v>0</v>
      </c>
      <c r="X361" s="140">
        <v>0</v>
      </c>
    </row>
    <row r="362" spans="1:24" s="62" customFormat="1" ht="13.5" customHeight="1">
      <c r="A362" s="59"/>
      <c r="B362" s="60"/>
      <c r="C362" s="60"/>
      <c r="D362" s="86"/>
      <c r="E362" s="96" t="s">
        <v>338</v>
      </c>
      <c r="F362" s="78" t="s">
        <v>337</v>
      </c>
      <c r="G362" s="142">
        <f t="shared" si="202"/>
        <v>0</v>
      </c>
      <c r="H362" s="142">
        <v>0</v>
      </c>
      <c r="I362" s="142">
        <v>0</v>
      </c>
      <c r="J362" s="142">
        <f t="shared" si="203"/>
        <v>0</v>
      </c>
      <c r="K362" s="142">
        <v>0</v>
      </c>
      <c r="L362" s="142">
        <v>0</v>
      </c>
      <c r="M362" s="140">
        <f t="shared" si="196"/>
        <v>0</v>
      </c>
      <c r="N362" s="140">
        <v>0</v>
      </c>
      <c r="O362" s="140">
        <v>0</v>
      </c>
      <c r="P362" s="140">
        <f t="shared" si="197"/>
        <v>0</v>
      </c>
      <c r="Q362" s="141">
        <f t="shared" si="198"/>
        <v>0</v>
      </c>
      <c r="R362" s="141">
        <f t="shared" si="199"/>
        <v>0</v>
      </c>
      <c r="S362" s="140">
        <f t="shared" si="200"/>
        <v>0</v>
      </c>
      <c r="T362" s="140">
        <v>0</v>
      </c>
      <c r="U362" s="140">
        <v>0</v>
      </c>
      <c r="V362" s="140">
        <f t="shared" si="201"/>
        <v>0</v>
      </c>
      <c r="W362" s="140">
        <v>0</v>
      </c>
      <c r="X362" s="140">
        <v>0</v>
      </c>
    </row>
    <row r="363" spans="1:24" s="62" customFormat="1" ht="13.5" customHeight="1">
      <c r="A363" s="59"/>
      <c r="B363" s="60"/>
      <c r="C363" s="60"/>
      <c r="D363" s="86"/>
      <c r="E363" s="107" t="s">
        <v>151</v>
      </c>
      <c r="F363" s="78">
        <v>4234</v>
      </c>
      <c r="G363" s="142">
        <f t="shared" si="202"/>
        <v>0</v>
      </c>
      <c r="H363" s="142">
        <v>0</v>
      </c>
      <c r="I363" s="142">
        <v>0</v>
      </c>
      <c r="J363" s="142">
        <f t="shared" si="203"/>
        <v>0</v>
      </c>
      <c r="K363" s="142">
        <v>0</v>
      </c>
      <c r="L363" s="142">
        <v>0</v>
      </c>
      <c r="M363" s="140">
        <f t="shared" si="196"/>
        <v>0</v>
      </c>
      <c r="N363" s="140">
        <v>0</v>
      </c>
      <c r="O363" s="140">
        <v>0</v>
      </c>
      <c r="P363" s="140">
        <f t="shared" si="197"/>
        <v>0</v>
      </c>
      <c r="Q363" s="141">
        <f t="shared" si="198"/>
        <v>0</v>
      </c>
      <c r="R363" s="141">
        <f t="shared" si="199"/>
        <v>0</v>
      </c>
      <c r="S363" s="140">
        <f t="shared" si="200"/>
        <v>0</v>
      </c>
      <c r="T363" s="140">
        <v>0</v>
      </c>
      <c r="U363" s="140">
        <v>0</v>
      </c>
      <c r="V363" s="140">
        <f t="shared" si="201"/>
        <v>0</v>
      </c>
      <c r="W363" s="140">
        <v>0</v>
      </c>
      <c r="X363" s="140">
        <v>0</v>
      </c>
    </row>
    <row r="364" spans="1:24" s="62" customFormat="1" ht="13.5" customHeight="1">
      <c r="A364" s="59"/>
      <c r="B364" s="60"/>
      <c r="C364" s="60"/>
      <c r="D364" s="86"/>
      <c r="E364" s="96" t="s">
        <v>356</v>
      </c>
      <c r="F364" s="78" t="s">
        <v>355</v>
      </c>
      <c r="G364" s="142">
        <f t="shared" si="202"/>
        <v>0</v>
      </c>
      <c r="H364" s="142">
        <v>0</v>
      </c>
      <c r="I364" s="142">
        <v>0</v>
      </c>
      <c r="J364" s="142">
        <f t="shared" si="203"/>
        <v>0</v>
      </c>
      <c r="K364" s="142">
        <v>0</v>
      </c>
      <c r="L364" s="142">
        <v>0</v>
      </c>
      <c r="M364" s="140">
        <f t="shared" si="196"/>
        <v>0</v>
      </c>
      <c r="N364" s="140">
        <v>0</v>
      </c>
      <c r="O364" s="140">
        <v>0</v>
      </c>
      <c r="P364" s="140">
        <f t="shared" si="197"/>
        <v>0</v>
      </c>
      <c r="Q364" s="141">
        <f t="shared" si="198"/>
        <v>0</v>
      </c>
      <c r="R364" s="141">
        <f t="shared" si="199"/>
        <v>0</v>
      </c>
      <c r="S364" s="140">
        <f t="shared" si="200"/>
        <v>0</v>
      </c>
      <c r="T364" s="140">
        <v>0</v>
      </c>
      <c r="U364" s="140">
        <v>0</v>
      </c>
      <c r="V364" s="140">
        <f t="shared" si="201"/>
        <v>0</v>
      </c>
      <c r="W364" s="140">
        <v>0</v>
      </c>
      <c r="X364" s="140">
        <v>0</v>
      </c>
    </row>
    <row r="365" spans="1:24" s="62" customFormat="1" ht="18" customHeight="1">
      <c r="A365" s="59"/>
      <c r="B365" s="60"/>
      <c r="C365" s="60"/>
      <c r="D365" s="86"/>
      <c r="E365" s="96" t="s">
        <v>360</v>
      </c>
      <c r="F365" s="78" t="s">
        <v>359</v>
      </c>
      <c r="G365" s="142">
        <f t="shared" si="202"/>
        <v>0</v>
      </c>
      <c r="H365" s="142">
        <v>0</v>
      </c>
      <c r="I365" s="142">
        <v>0</v>
      </c>
      <c r="J365" s="142">
        <f t="shared" si="203"/>
        <v>0</v>
      </c>
      <c r="K365" s="142">
        <v>0</v>
      </c>
      <c r="L365" s="142">
        <v>0</v>
      </c>
      <c r="M365" s="140">
        <f t="shared" si="196"/>
        <v>0</v>
      </c>
      <c r="N365" s="140">
        <v>0</v>
      </c>
      <c r="O365" s="140">
        <v>0</v>
      </c>
      <c r="P365" s="140">
        <f t="shared" si="197"/>
        <v>0</v>
      </c>
      <c r="Q365" s="141">
        <f t="shared" si="198"/>
        <v>0</v>
      </c>
      <c r="R365" s="141">
        <f t="shared" si="199"/>
        <v>0</v>
      </c>
      <c r="S365" s="140">
        <f t="shared" si="200"/>
        <v>0</v>
      </c>
      <c r="T365" s="140">
        <v>0</v>
      </c>
      <c r="U365" s="140">
        <v>0</v>
      </c>
      <c r="V365" s="140">
        <f t="shared" si="201"/>
        <v>0</v>
      </c>
      <c r="W365" s="140">
        <v>0</v>
      </c>
      <c r="X365" s="140">
        <v>0</v>
      </c>
    </row>
    <row r="366" spans="1:24" s="62" customFormat="1" ht="14.25" customHeight="1">
      <c r="A366" s="59"/>
      <c r="B366" s="60"/>
      <c r="C366" s="60"/>
      <c r="D366" s="86"/>
      <c r="E366" s="96" t="s">
        <v>362</v>
      </c>
      <c r="F366" s="78" t="s">
        <v>361</v>
      </c>
      <c r="G366" s="142">
        <f t="shared" si="202"/>
        <v>14.5</v>
      </c>
      <c r="H366" s="142">
        <v>14.5</v>
      </c>
      <c r="I366" s="142">
        <v>0</v>
      </c>
      <c r="J366" s="142">
        <f t="shared" si="203"/>
        <v>0</v>
      </c>
      <c r="K366" s="142">
        <v>0</v>
      </c>
      <c r="L366" s="142">
        <v>0</v>
      </c>
      <c r="M366" s="140">
        <f t="shared" si="196"/>
        <v>0</v>
      </c>
      <c r="N366" s="140">
        <v>0</v>
      </c>
      <c r="O366" s="140">
        <v>0</v>
      </c>
      <c r="P366" s="140">
        <f t="shared" si="197"/>
        <v>0</v>
      </c>
      <c r="Q366" s="141">
        <f t="shared" si="198"/>
        <v>0</v>
      </c>
      <c r="R366" s="141">
        <f t="shared" si="199"/>
        <v>0</v>
      </c>
      <c r="S366" s="140">
        <f t="shared" si="200"/>
        <v>0</v>
      </c>
      <c r="T366" s="140">
        <v>0</v>
      </c>
      <c r="U366" s="140">
        <v>0</v>
      </c>
      <c r="V366" s="140">
        <f t="shared" si="201"/>
        <v>0</v>
      </c>
      <c r="W366" s="140">
        <v>0</v>
      </c>
      <c r="X366" s="140">
        <v>0</v>
      </c>
    </row>
    <row r="367" spans="1:24" s="62" customFormat="1" ht="14.25" customHeight="1">
      <c r="A367" s="59"/>
      <c r="B367" s="60"/>
      <c r="C367" s="60"/>
      <c r="D367" s="86"/>
      <c r="E367" s="96" t="s">
        <v>152</v>
      </c>
      <c r="F367" s="78">
        <v>4266</v>
      </c>
      <c r="G367" s="142">
        <f t="shared" si="202"/>
        <v>0</v>
      </c>
      <c r="H367" s="142">
        <v>0</v>
      </c>
      <c r="I367" s="142">
        <v>0</v>
      </c>
      <c r="J367" s="142">
        <f t="shared" si="203"/>
        <v>0</v>
      </c>
      <c r="K367" s="142">
        <v>0</v>
      </c>
      <c r="L367" s="142">
        <v>0</v>
      </c>
      <c r="M367" s="140">
        <f t="shared" si="196"/>
        <v>0</v>
      </c>
      <c r="N367" s="140">
        <v>0</v>
      </c>
      <c r="O367" s="140">
        <v>0</v>
      </c>
      <c r="P367" s="140">
        <f t="shared" si="197"/>
        <v>0</v>
      </c>
      <c r="Q367" s="141">
        <f t="shared" si="198"/>
        <v>0</v>
      </c>
      <c r="R367" s="141">
        <f t="shared" si="199"/>
        <v>0</v>
      </c>
      <c r="S367" s="140">
        <f t="shared" si="200"/>
        <v>0</v>
      </c>
      <c r="T367" s="140">
        <v>0</v>
      </c>
      <c r="U367" s="140">
        <v>0</v>
      </c>
      <c r="V367" s="140">
        <f t="shared" si="201"/>
        <v>0</v>
      </c>
      <c r="W367" s="140">
        <v>0</v>
      </c>
      <c r="X367" s="140">
        <v>0</v>
      </c>
    </row>
    <row r="368" spans="1:24" s="62" customFormat="1" ht="14.25" customHeight="1">
      <c r="A368" s="59"/>
      <c r="B368" s="60"/>
      <c r="C368" s="60"/>
      <c r="D368" s="86"/>
      <c r="E368" s="96" t="s">
        <v>366</v>
      </c>
      <c r="F368" s="78" t="s">
        <v>365</v>
      </c>
      <c r="G368" s="142">
        <f t="shared" si="202"/>
        <v>23.4</v>
      </c>
      <c r="H368" s="142">
        <v>23.4</v>
      </c>
      <c r="I368" s="142">
        <v>0</v>
      </c>
      <c r="J368" s="142">
        <f t="shared" si="203"/>
        <v>0</v>
      </c>
      <c r="K368" s="142">
        <v>0</v>
      </c>
      <c r="L368" s="142">
        <v>0</v>
      </c>
      <c r="M368" s="140">
        <f t="shared" si="196"/>
        <v>0</v>
      </c>
      <c r="N368" s="140">
        <v>0</v>
      </c>
      <c r="O368" s="140">
        <v>0</v>
      </c>
      <c r="P368" s="140">
        <f t="shared" si="197"/>
        <v>0</v>
      </c>
      <c r="Q368" s="141">
        <f t="shared" si="198"/>
        <v>0</v>
      </c>
      <c r="R368" s="141">
        <f t="shared" si="199"/>
        <v>0</v>
      </c>
      <c r="S368" s="140">
        <f t="shared" si="200"/>
        <v>0</v>
      </c>
      <c r="T368" s="140">
        <v>0</v>
      </c>
      <c r="U368" s="140">
        <v>0</v>
      </c>
      <c r="V368" s="140">
        <f t="shared" si="201"/>
        <v>0</v>
      </c>
      <c r="W368" s="140">
        <v>0</v>
      </c>
      <c r="X368" s="140">
        <v>0</v>
      </c>
    </row>
    <row r="369" spans="1:24" s="62" customFormat="1" ht="14.25" customHeight="1">
      <c r="A369" s="59"/>
      <c r="B369" s="60"/>
      <c r="C369" s="60"/>
      <c r="D369" s="86"/>
      <c r="E369" s="96" t="s">
        <v>367</v>
      </c>
      <c r="F369" s="78" t="s">
        <v>368</v>
      </c>
      <c r="G369" s="142">
        <f t="shared" si="202"/>
        <v>0</v>
      </c>
      <c r="H369" s="142">
        <v>0</v>
      </c>
      <c r="I369" s="142">
        <v>0</v>
      </c>
      <c r="J369" s="142">
        <f t="shared" si="203"/>
        <v>0</v>
      </c>
      <c r="K369" s="142">
        <v>0</v>
      </c>
      <c r="L369" s="142">
        <v>0</v>
      </c>
      <c r="M369" s="140">
        <f t="shared" si="196"/>
        <v>0</v>
      </c>
      <c r="N369" s="140">
        <v>0</v>
      </c>
      <c r="O369" s="140">
        <v>0</v>
      </c>
      <c r="P369" s="140">
        <f t="shared" si="197"/>
        <v>0</v>
      </c>
      <c r="Q369" s="141">
        <f t="shared" si="198"/>
        <v>0</v>
      </c>
      <c r="R369" s="141">
        <f t="shared" si="199"/>
        <v>0</v>
      </c>
      <c r="S369" s="140">
        <f t="shared" si="200"/>
        <v>0</v>
      </c>
      <c r="T369" s="140">
        <v>0</v>
      </c>
      <c r="U369" s="140">
        <v>0</v>
      </c>
      <c r="V369" s="140">
        <f t="shared" si="201"/>
        <v>0</v>
      </c>
      <c r="W369" s="140">
        <v>0</v>
      </c>
      <c r="X369" s="140">
        <v>0</v>
      </c>
    </row>
    <row r="370" spans="1:24" s="62" customFormat="1" ht="14.25" customHeight="1">
      <c r="A370" s="59"/>
      <c r="B370" s="60"/>
      <c r="C370" s="60"/>
      <c r="D370" s="86"/>
      <c r="E370" s="107" t="s">
        <v>153</v>
      </c>
      <c r="F370" s="78">
        <v>4822</v>
      </c>
      <c r="G370" s="142">
        <f t="shared" si="202"/>
        <v>0</v>
      </c>
      <c r="H370" s="142">
        <v>0</v>
      </c>
      <c r="I370" s="142">
        <v>0</v>
      </c>
      <c r="J370" s="142">
        <f t="shared" si="203"/>
        <v>0</v>
      </c>
      <c r="K370" s="142">
        <v>0</v>
      </c>
      <c r="L370" s="142">
        <v>0</v>
      </c>
      <c r="M370" s="140">
        <f t="shared" si="196"/>
        <v>0</v>
      </c>
      <c r="N370" s="140">
        <v>0</v>
      </c>
      <c r="O370" s="140">
        <v>0</v>
      </c>
      <c r="P370" s="140">
        <f t="shared" si="197"/>
        <v>0</v>
      </c>
      <c r="Q370" s="141">
        <f t="shared" si="198"/>
        <v>0</v>
      </c>
      <c r="R370" s="141">
        <f t="shared" si="199"/>
        <v>0</v>
      </c>
      <c r="S370" s="140">
        <f t="shared" si="200"/>
        <v>0</v>
      </c>
      <c r="T370" s="140">
        <v>0</v>
      </c>
      <c r="U370" s="140">
        <v>0</v>
      </c>
      <c r="V370" s="140">
        <f t="shared" si="201"/>
        <v>0</v>
      </c>
      <c r="W370" s="140">
        <v>0</v>
      </c>
      <c r="X370" s="140">
        <v>0</v>
      </c>
    </row>
    <row r="371" spans="1:24" s="56" customFormat="1" ht="14.25" customHeight="1">
      <c r="A371" s="67"/>
      <c r="B371" s="51"/>
      <c r="C371" s="51"/>
      <c r="D371" s="37"/>
      <c r="E371" s="101" t="s">
        <v>380</v>
      </c>
      <c r="F371" s="78">
        <v>5132</v>
      </c>
      <c r="G371" s="142">
        <f t="shared" si="202"/>
        <v>123.2</v>
      </c>
      <c r="H371" s="142">
        <v>0</v>
      </c>
      <c r="I371" s="142">
        <v>123.2</v>
      </c>
      <c r="J371" s="142">
        <f t="shared" si="203"/>
        <v>0</v>
      </c>
      <c r="K371" s="142">
        <v>0</v>
      </c>
      <c r="L371" s="142">
        <v>0</v>
      </c>
      <c r="M371" s="140">
        <f t="shared" si="196"/>
        <v>0</v>
      </c>
      <c r="N371" s="140">
        <v>0</v>
      </c>
      <c r="O371" s="140">
        <v>0</v>
      </c>
      <c r="P371" s="140">
        <f t="shared" si="197"/>
        <v>0</v>
      </c>
      <c r="Q371" s="141">
        <f t="shared" si="198"/>
        <v>0</v>
      </c>
      <c r="R371" s="141">
        <f t="shared" si="199"/>
        <v>0</v>
      </c>
      <c r="S371" s="140">
        <f t="shared" si="200"/>
        <v>0</v>
      </c>
      <c r="T371" s="140">
        <v>0</v>
      </c>
      <c r="U371" s="140">
        <v>0</v>
      </c>
      <c r="V371" s="140">
        <f t="shared" si="201"/>
        <v>0</v>
      </c>
      <c r="W371" s="140">
        <v>0</v>
      </c>
      <c r="X371" s="140">
        <v>0</v>
      </c>
    </row>
    <row r="372" spans="1:24" s="62" customFormat="1" ht="24.75" customHeight="1">
      <c r="A372" s="81" t="s">
        <v>558</v>
      </c>
      <c r="B372" s="82" t="s">
        <v>549</v>
      </c>
      <c r="C372" s="82" t="s">
        <v>268</v>
      </c>
      <c r="D372" s="82">
        <v>6</v>
      </c>
      <c r="E372" s="97" t="s">
        <v>592</v>
      </c>
      <c r="F372" s="38"/>
      <c r="G372" s="139">
        <f aca="true" t="shared" si="204" ref="G372:X372">G373</f>
        <v>0</v>
      </c>
      <c r="H372" s="139">
        <f t="shared" si="204"/>
        <v>0</v>
      </c>
      <c r="I372" s="139">
        <f t="shared" si="204"/>
        <v>0</v>
      </c>
      <c r="J372" s="139">
        <f t="shared" si="204"/>
        <v>5000</v>
      </c>
      <c r="K372" s="139">
        <f t="shared" si="204"/>
        <v>5000</v>
      </c>
      <c r="L372" s="139">
        <f t="shared" si="204"/>
        <v>0</v>
      </c>
      <c r="M372" s="139">
        <f t="shared" si="204"/>
        <v>0</v>
      </c>
      <c r="N372" s="139">
        <f t="shared" si="204"/>
        <v>0</v>
      </c>
      <c r="O372" s="139">
        <f t="shared" si="204"/>
        <v>0</v>
      </c>
      <c r="P372" s="139">
        <f t="shared" si="204"/>
        <v>-5000</v>
      </c>
      <c r="Q372" s="139">
        <f t="shared" si="204"/>
        <v>-5000</v>
      </c>
      <c r="R372" s="139">
        <f t="shared" si="204"/>
        <v>0</v>
      </c>
      <c r="S372" s="139">
        <f t="shared" si="204"/>
        <v>0</v>
      </c>
      <c r="T372" s="139">
        <f t="shared" si="204"/>
        <v>0</v>
      </c>
      <c r="U372" s="139">
        <f t="shared" si="204"/>
        <v>0</v>
      </c>
      <c r="V372" s="139">
        <f t="shared" si="204"/>
        <v>0</v>
      </c>
      <c r="W372" s="139">
        <f t="shared" si="204"/>
        <v>0</v>
      </c>
      <c r="X372" s="139">
        <f t="shared" si="204"/>
        <v>0</v>
      </c>
    </row>
    <row r="373" spans="1:24" s="56" customFormat="1" ht="12.75" customHeight="1">
      <c r="A373" s="67"/>
      <c r="B373" s="51"/>
      <c r="C373" s="51"/>
      <c r="D373" s="37"/>
      <c r="E373" s="96" t="s">
        <v>591</v>
      </c>
      <c r="F373" s="78">
        <v>5511</v>
      </c>
      <c r="G373" s="142">
        <f>H373+I373</f>
        <v>0</v>
      </c>
      <c r="H373" s="142">
        <v>0</v>
      </c>
      <c r="I373" s="142">
        <v>0</v>
      </c>
      <c r="J373" s="142">
        <f>K373+L373</f>
        <v>5000</v>
      </c>
      <c r="K373" s="142">
        <v>5000</v>
      </c>
      <c r="L373" s="142">
        <v>0</v>
      </c>
      <c r="M373" s="140">
        <f>N373+O373</f>
        <v>0</v>
      </c>
      <c r="N373" s="140">
        <v>0</v>
      </c>
      <c r="O373" s="140">
        <v>0</v>
      </c>
      <c r="P373" s="140">
        <f>Q373+R373</f>
        <v>-5000</v>
      </c>
      <c r="Q373" s="141">
        <f>N373-K373</f>
        <v>-5000</v>
      </c>
      <c r="R373" s="141">
        <f>O373-L373</f>
        <v>0</v>
      </c>
      <c r="S373" s="140">
        <f>T373+U373</f>
        <v>0</v>
      </c>
      <c r="T373" s="140">
        <v>0</v>
      </c>
      <c r="U373" s="140">
        <v>0</v>
      </c>
      <c r="V373" s="140">
        <f>W373+X373</f>
        <v>0</v>
      </c>
      <c r="W373" s="140">
        <v>0</v>
      </c>
      <c r="X373" s="140">
        <v>0</v>
      </c>
    </row>
    <row r="374" spans="1:24" s="91" customFormat="1" ht="12.75" customHeight="1">
      <c r="A374" s="81" t="s">
        <v>558</v>
      </c>
      <c r="B374" s="82" t="s">
        <v>549</v>
      </c>
      <c r="C374" s="82" t="s">
        <v>268</v>
      </c>
      <c r="D374" s="82" t="s">
        <v>255</v>
      </c>
      <c r="E374" s="108" t="s">
        <v>559</v>
      </c>
      <c r="F374" s="109"/>
      <c r="G374" s="145">
        <f>G376</f>
        <v>0</v>
      </c>
      <c r="H374" s="145">
        <f>H376</f>
        <v>0</v>
      </c>
      <c r="I374" s="145">
        <f>I376</f>
        <v>0</v>
      </c>
      <c r="J374" s="145">
        <f aca="true" t="shared" si="205" ref="J374:X374">J376</f>
        <v>0</v>
      </c>
      <c r="K374" s="145">
        <f t="shared" si="205"/>
        <v>0</v>
      </c>
      <c r="L374" s="145">
        <f t="shared" si="205"/>
        <v>0</v>
      </c>
      <c r="M374" s="145">
        <f t="shared" si="205"/>
        <v>23710</v>
      </c>
      <c r="N374" s="145">
        <f t="shared" si="205"/>
        <v>0</v>
      </c>
      <c r="O374" s="145">
        <f t="shared" si="205"/>
        <v>23710</v>
      </c>
      <c r="P374" s="145">
        <f>P376</f>
        <v>23710</v>
      </c>
      <c r="Q374" s="145">
        <f t="shared" si="205"/>
        <v>0</v>
      </c>
      <c r="R374" s="145">
        <f t="shared" si="205"/>
        <v>23710</v>
      </c>
      <c r="S374" s="145">
        <f>S376</f>
        <v>0</v>
      </c>
      <c r="T374" s="145">
        <f>T376</f>
        <v>0</v>
      </c>
      <c r="U374" s="145">
        <f>U376</f>
        <v>0</v>
      </c>
      <c r="V374" s="145">
        <f>V376</f>
        <v>0</v>
      </c>
      <c r="W374" s="145">
        <f t="shared" si="205"/>
        <v>0</v>
      </c>
      <c r="X374" s="145">
        <f t="shared" si="205"/>
        <v>0</v>
      </c>
    </row>
    <row r="375" spans="1:24" s="56" customFormat="1" ht="12.75" customHeight="1">
      <c r="A375" s="67"/>
      <c r="B375" s="51"/>
      <c r="C375" s="51"/>
      <c r="D375" s="37"/>
      <c r="E375" s="96" t="s">
        <v>167</v>
      </c>
      <c r="F375" s="37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</row>
    <row r="376" spans="1:24" s="62" customFormat="1" ht="21" customHeight="1">
      <c r="A376" s="59"/>
      <c r="B376" s="60"/>
      <c r="C376" s="60"/>
      <c r="D376" s="86"/>
      <c r="E376" s="97" t="s">
        <v>291</v>
      </c>
      <c r="F376" s="38"/>
      <c r="G376" s="139">
        <f aca="true" t="shared" si="206" ref="G376:X376">G377</f>
        <v>0</v>
      </c>
      <c r="H376" s="139">
        <f t="shared" si="206"/>
        <v>0</v>
      </c>
      <c r="I376" s="139">
        <f t="shared" si="206"/>
        <v>0</v>
      </c>
      <c r="J376" s="139">
        <f t="shared" si="206"/>
        <v>0</v>
      </c>
      <c r="K376" s="139">
        <f t="shared" si="206"/>
        <v>0</v>
      </c>
      <c r="L376" s="139">
        <f t="shared" si="206"/>
        <v>0</v>
      </c>
      <c r="M376" s="139">
        <f t="shared" si="206"/>
        <v>23710</v>
      </c>
      <c r="N376" s="139">
        <f t="shared" si="206"/>
        <v>0</v>
      </c>
      <c r="O376" s="139">
        <f t="shared" si="206"/>
        <v>23710</v>
      </c>
      <c r="P376" s="139">
        <f t="shared" si="206"/>
        <v>23710</v>
      </c>
      <c r="Q376" s="139">
        <f t="shared" si="206"/>
        <v>0</v>
      </c>
      <c r="R376" s="139">
        <f t="shared" si="206"/>
        <v>23710</v>
      </c>
      <c r="S376" s="139">
        <f t="shared" si="206"/>
        <v>0</v>
      </c>
      <c r="T376" s="139">
        <f t="shared" si="206"/>
        <v>0</v>
      </c>
      <c r="U376" s="139">
        <f t="shared" si="206"/>
        <v>0</v>
      </c>
      <c r="V376" s="139">
        <f t="shared" si="206"/>
        <v>0</v>
      </c>
      <c r="W376" s="139">
        <f t="shared" si="206"/>
        <v>0</v>
      </c>
      <c r="X376" s="139">
        <f t="shared" si="206"/>
        <v>0</v>
      </c>
    </row>
    <row r="377" spans="1:24" s="56" customFormat="1" ht="24.75" customHeight="1">
      <c r="A377" s="67"/>
      <c r="B377" s="51"/>
      <c r="C377" s="51"/>
      <c r="D377" s="37"/>
      <c r="E377" s="96" t="s">
        <v>36</v>
      </c>
      <c r="F377" s="78" t="s">
        <v>35</v>
      </c>
      <c r="G377" s="142">
        <f>H377+I377</f>
        <v>0</v>
      </c>
      <c r="H377" s="142">
        <v>0</v>
      </c>
      <c r="I377" s="142">
        <v>0</v>
      </c>
      <c r="J377" s="142">
        <f>K377+L377</f>
        <v>0</v>
      </c>
      <c r="K377" s="142">
        <v>0</v>
      </c>
      <c r="L377" s="142">
        <v>0</v>
      </c>
      <c r="M377" s="140">
        <f>N377+O377</f>
        <v>23710</v>
      </c>
      <c r="N377" s="140">
        <v>0</v>
      </c>
      <c r="O377" s="140">
        <v>23710</v>
      </c>
      <c r="P377" s="140">
        <f>Q377+R377</f>
        <v>23710</v>
      </c>
      <c r="Q377" s="141">
        <f>N377-K377</f>
        <v>0</v>
      </c>
      <c r="R377" s="141">
        <f>O377-L377</f>
        <v>23710</v>
      </c>
      <c r="S377" s="140">
        <f>T377+U377</f>
        <v>0</v>
      </c>
      <c r="T377" s="140">
        <v>0</v>
      </c>
      <c r="U377" s="140">
        <v>0</v>
      </c>
      <c r="V377" s="140">
        <f>W377+X377</f>
        <v>0</v>
      </c>
      <c r="W377" s="140">
        <v>0</v>
      </c>
      <c r="X377" s="140">
        <v>0</v>
      </c>
    </row>
    <row r="378" spans="1:24" s="91" customFormat="1" ht="12.75" customHeight="1">
      <c r="A378" s="81" t="s">
        <v>560</v>
      </c>
      <c r="B378" s="82" t="s">
        <v>549</v>
      </c>
      <c r="C378" s="82" t="s">
        <v>268</v>
      </c>
      <c r="D378" s="82" t="s">
        <v>512</v>
      </c>
      <c r="E378" s="108" t="s">
        <v>561</v>
      </c>
      <c r="F378" s="109"/>
      <c r="G378" s="145">
        <f>G380</f>
        <v>0</v>
      </c>
      <c r="H378" s="145">
        <f>H380</f>
        <v>0</v>
      </c>
      <c r="I378" s="145">
        <f>I380</f>
        <v>0</v>
      </c>
      <c r="J378" s="145">
        <f aca="true" t="shared" si="207" ref="J378:X378">J380</f>
        <v>0</v>
      </c>
      <c r="K378" s="145">
        <f t="shared" si="207"/>
        <v>0</v>
      </c>
      <c r="L378" s="145">
        <f t="shared" si="207"/>
        <v>0</v>
      </c>
      <c r="M378" s="145">
        <f t="shared" si="207"/>
        <v>0</v>
      </c>
      <c r="N378" s="145">
        <f t="shared" si="207"/>
        <v>0</v>
      </c>
      <c r="O378" s="145">
        <f t="shared" si="207"/>
        <v>0</v>
      </c>
      <c r="P378" s="145">
        <f>P380</f>
        <v>0</v>
      </c>
      <c r="Q378" s="145">
        <f t="shared" si="207"/>
        <v>0</v>
      </c>
      <c r="R378" s="145">
        <f t="shared" si="207"/>
        <v>0</v>
      </c>
      <c r="S378" s="145">
        <f>S380</f>
        <v>62500</v>
      </c>
      <c r="T378" s="145">
        <f>T380</f>
        <v>0</v>
      </c>
      <c r="U378" s="145">
        <f>U380</f>
        <v>62500</v>
      </c>
      <c r="V378" s="145">
        <f>V380</f>
        <v>62500</v>
      </c>
      <c r="W378" s="145">
        <f t="shared" si="207"/>
        <v>0</v>
      </c>
      <c r="X378" s="145">
        <f t="shared" si="207"/>
        <v>62500</v>
      </c>
    </row>
    <row r="379" spans="1:24" s="56" customFormat="1" ht="12.75" customHeight="1">
      <c r="A379" s="67"/>
      <c r="B379" s="51"/>
      <c r="C379" s="51"/>
      <c r="D379" s="37"/>
      <c r="E379" s="96" t="s">
        <v>167</v>
      </c>
      <c r="F379" s="37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</row>
    <row r="380" spans="1:24" s="62" customFormat="1" ht="20.25" customHeight="1">
      <c r="A380" s="59"/>
      <c r="B380" s="60"/>
      <c r="C380" s="60"/>
      <c r="D380" s="86"/>
      <c r="E380" s="97" t="s">
        <v>292</v>
      </c>
      <c r="F380" s="38"/>
      <c r="G380" s="139">
        <f aca="true" t="shared" si="208" ref="G380:X380">G381+G382</f>
        <v>0</v>
      </c>
      <c r="H380" s="139">
        <f t="shared" si="208"/>
        <v>0</v>
      </c>
      <c r="I380" s="139">
        <f t="shared" si="208"/>
        <v>0</v>
      </c>
      <c r="J380" s="139">
        <f t="shared" si="208"/>
        <v>0</v>
      </c>
      <c r="K380" s="139">
        <f t="shared" si="208"/>
        <v>0</v>
      </c>
      <c r="L380" s="139">
        <f t="shared" si="208"/>
        <v>0</v>
      </c>
      <c r="M380" s="139">
        <f t="shared" si="208"/>
        <v>0</v>
      </c>
      <c r="N380" s="139">
        <f t="shared" si="208"/>
        <v>0</v>
      </c>
      <c r="O380" s="139">
        <f t="shared" si="208"/>
        <v>0</v>
      </c>
      <c r="P380" s="139">
        <f>P381+P382</f>
        <v>0</v>
      </c>
      <c r="Q380" s="139">
        <f t="shared" si="208"/>
        <v>0</v>
      </c>
      <c r="R380" s="139">
        <f t="shared" si="208"/>
        <v>0</v>
      </c>
      <c r="S380" s="139">
        <f>S381+S382</f>
        <v>62500</v>
      </c>
      <c r="T380" s="139">
        <f>T381+T382</f>
        <v>0</v>
      </c>
      <c r="U380" s="139">
        <f>U381+U382</f>
        <v>62500</v>
      </c>
      <c r="V380" s="139">
        <f>V381+V382</f>
        <v>62500</v>
      </c>
      <c r="W380" s="139">
        <f t="shared" si="208"/>
        <v>0</v>
      </c>
      <c r="X380" s="139">
        <f t="shared" si="208"/>
        <v>62500</v>
      </c>
    </row>
    <row r="381" spans="1:24" s="56" customFormat="1" ht="12.75" customHeight="1">
      <c r="A381" s="67"/>
      <c r="B381" s="51"/>
      <c r="C381" s="51"/>
      <c r="D381" s="37"/>
      <c r="E381" s="96" t="s">
        <v>353</v>
      </c>
      <c r="F381" s="78" t="s">
        <v>354</v>
      </c>
      <c r="G381" s="142">
        <f>H381+I381</f>
        <v>0</v>
      </c>
      <c r="H381" s="142">
        <v>0</v>
      </c>
      <c r="I381" s="142">
        <v>0</v>
      </c>
      <c r="J381" s="142">
        <f>K381+L381</f>
        <v>0</v>
      </c>
      <c r="K381" s="142">
        <v>0</v>
      </c>
      <c r="L381" s="142">
        <v>0</v>
      </c>
      <c r="M381" s="140">
        <f>N381+O381</f>
        <v>0</v>
      </c>
      <c r="N381" s="140">
        <v>0</v>
      </c>
      <c r="O381" s="140">
        <v>0</v>
      </c>
      <c r="P381" s="140">
        <f>Q381+R381</f>
        <v>0</v>
      </c>
      <c r="Q381" s="141">
        <f>N381-K381</f>
        <v>0</v>
      </c>
      <c r="R381" s="141">
        <f>O381-L381</f>
        <v>0</v>
      </c>
      <c r="S381" s="140">
        <f>T381+U381</f>
        <v>0</v>
      </c>
      <c r="T381" s="140">
        <v>0</v>
      </c>
      <c r="U381" s="140">
        <v>0</v>
      </c>
      <c r="V381" s="140">
        <f>W381+X381</f>
        <v>0</v>
      </c>
      <c r="W381" s="140">
        <v>0</v>
      </c>
      <c r="X381" s="140">
        <v>0</v>
      </c>
    </row>
    <row r="382" spans="1:24" s="56" customFormat="1" ht="21" customHeight="1">
      <c r="A382" s="67"/>
      <c r="B382" s="51"/>
      <c r="C382" s="51"/>
      <c r="D382" s="37"/>
      <c r="E382" s="96" t="s">
        <v>34</v>
      </c>
      <c r="F382" s="78" t="s">
        <v>33</v>
      </c>
      <c r="G382" s="142">
        <f>H382+I382</f>
        <v>0</v>
      </c>
      <c r="H382" s="142">
        <v>0</v>
      </c>
      <c r="I382" s="142">
        <v>0</v>
      </c>
      <c r="J382" s="142">
        <f>K382+L382</f>
        <v>0</v>
      </c>
      <c r="K382" s="142">
        <v>0</v>
      </c>
      <c r="L382" s="142">
        <v>0</v>
      </c>
      <c r="M382" s="140">
        <f>N382+O382</f>
        <v>0</v>
      </c>
      <c r="N382" s="140">
        <v>0</v>
      </c>
      <c r="O382" s="140">
        <v>0</v>
      </c>
      <c r="P382" s="140">
        <f>Q382+R382</f>
        <v>0</v>
      </c>
      <c r="Q382" s="141">
        <f>N382-K382</f>
        <v>0</v>
      </c>
      <c r="R382" s="141">
        <f>O382-L382</f>
        <v>0</v>
      </c>
      <c r="S382" s="140">
        <f>T382+U382</f>
        <v>62500</v>
      </c>
      <c r="T382" s="140">
        <v>0</v>
      </c>
      <c r="U382" s="140">
        <f>'[4]ծրագրեր 24-26'!$E$48+'[4]ծրագրեր 24-26'!$F$48</f>
        <v>62500</v>
      </c>
      <c r="V382" s="140">
        <f>W382+X382</f>
        <v>62500</v>
      </c>
      <c r="W382" s="140">
        <v>0</v>
      </c>
      <c r="X382" s="140">
        <f>'[4]ծրագրեր 24-26'!$G$48+'[4]ծրագրեր 24-26'!$H$48</f>
        <v>62500</v>
      </c>
    </row>
    <row r="383" spans="1:24" s="91" customFormat="1" ht="35.25" customHeight="1">
      <c r="A383" s="113">
        <v>2830</v>
      </c>
      <c r="B383" s="114" t="s">
        <v>549</v>
      </c>
      <c r="C383" s="114">
        <v>3</v>
      </c>
      <c r="D383" s="38" t="s">
        <v>246</v>
      </c>
      <c r="E383" s="112" t="s">
        <v>306</v>
      </c>
      <c r="F383" s="82"/>
      <c r="G383" s="148">
        <f>G385</f>
        <v>274.4</v>
      </c>
      <c r="H383" s="148">
        <f aca="true" t="shared" si="209" ref="H383:X383">H385</f>
        <v>274.4</v>
      </c>
      <c r="I383" s="148">
        <f t="shared" si="209"/>
        <v>0</v>
      </c>
      <c r="J383" s="148">
        <f t="shared" si="209"/>
        <v>245</v>
      </c>
      <c r="K383" s="148">
        <f t="shared" si="209"/>
        <v>245</v>
      </c>
      <c r="L383" s="148">
        <f t="shared" si="209"/>
        <v>0</v>
      </c>
      <c r="M383" s="148">
        <f t="shared" si="209"/>
        <v>309.665</v>
      </c>
      <c r="N383" s="148">
        <f t="shared" si="209"/>
        <v>309.665</v>
      </c>
      <c r="O383" s="148">
        <f t="shared" si="209"/>
        <v>0</v>
      </c>
      <c r="P383" s="148">
        <f>P385</f>
        <v>64.66500000000002</v>
      </c>
      <c r="Q383" s="148">
        <f t="shared" si="209"/>
        <v>64.66500000000002</v>
      </c>
      <c r="R383" s="148">
        <f t="shared" si="209"/>
        <v>0</v>
      </c>
      <c r="S383" s="148">
        <f>S385</f>
        <v>309.665</v>
      </c>
      <c r="T383" s="148">
        <f>T385</f>
        <v>309.665</v>
      </c>
      <c r="U383" s="148">
        <f>U385</f>
        <v>0</v>
      </c>
      <c r="V383" s="148">
        <f>V385</f>
        <v>309.665</v>
      </c>
      <c r="W383" s="148">
        <f t="shared" si="209"/>
        <v>309.665</v>
      </c>
      <c r="X383" s="148">
        <f t="shared" si="209"/>
        <v>0</v>
      </c>
    </row>
    <row r="384" spans="1:24" s="56" customFormat="1" ht="12.75" customHeight="1">
      <c r="A384" s="77"/>
      <c r="B384" s="78"/>
      <c r="C384" s="78"/>
      <c r="D384" s="78"/>
      <c r="E384" s="83" t="s">
        <v>304</v>
      </c>
      <c r="F384" s="78"/>
      <c r="G384" s="142"/>
      <c r="H384" s="142"/>
      <c r="I384" s="142"/>
      <c r="J384" s="132"/>
      <c r="K384" s="132"/>
      <c r="L384" s="132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</row>
    <row r="385" spans="1:24" s="56" customFormat="1" ht="12.75" customHeight="1">
      <c r="A385" s="61">
        <v>2832</v>
      </c>
      <c r="B385" s="40" t="s">
        <v>549</v>
      </c>
      <c r="C385" s="40">
        <v>3</v>
      </c>
      <c r="D385" s="40">
        <v>2</v>
      </c>
      <c r="E385" s="83" t="s">
        <v>307</v>
      </c>
      <c r="F385" s="78"/>
      <c r="G385" s="142">
        <f aca="true" t="shared" si="210" ref="G385:O385">G386</f>
        <v>274.4</v>
      </c>
      <c r="H385" s="142">
        <f t="shared" si="210"/>
        <v>274.4</v>
      </c>
      <c r="I385" s="142">
        <f t="shared" si="210"/>
        <v>0</v>
      </c>
      <c r="J385" s="142">
        <f t="shared" si="210"/>
        <v>245</v>
      </c>
      <c r="K385" s="142">
        <f t="shared" si="210"/>
        <v>245</v>
      </c>
      <c r="L385" s="142">
        <f t="shared" si="210"/>
        <v>0</v>
      </c>
      <c r="M385" s="142">
        <f t="shared" si="210"/>
        <v>309.665</v>
      </c>
      <c r="N385" s="142">
        <f t="shared" si="210"/>
        <v>309.665</v>
      </c>
      <c r="O385" s="142">
        <f t="shared" si="210"/>
        <v>0</v>
      </c>
      <c r="P385" s="140">
        <f>Q385+R385</f>
        <v>64.66500000000002</v>
      </c>
      <c r="Q385" s="141">
        <f>N385-K385</f>
        <v>64.66500000000002</v>
      </c>
      <c r="R385" s="141">
        <f>O385-L385</f>
        <v>0</v>
      </c>
      <c r="S385" s="142">
        <f>S386</f>
        <v>309.665</v>
      </c>
      <c r="T385" s="142">
        <f>T386</f>
        <v>309.665</v>
      </c>
      <c r="U385" s="142">
        <f>U386</f>
        <v>0</v>
      </c>
      <c r="V385" s="142">
        <f>V386</f>
        <v>309.665</v>
      </c>
      <c r="W385" s="140">
        <f>(T385+N385)/2</f>
        <v>309.665</v>
      </c>
      <c r="X385" s="140">
        <v>0</v>
      </c>
    </row>
    <row r="386" spans="1:24" s="56" customFormat="1" ht="39" customHeight="1">
      <c r="A386" s="67"/>
      <c r="B386" s="51"/>
      <c r="C386" s="51"/>
      <c r="D386" s="37"/>
      <c r="E386" s="96" t="s">
        <v>151</v>
      </c>
      <c r="F386" s="78">
        <v>4234</v>
      </c>
      <c r="G386" s="142">
        <f>H386+I386</f>
        <v>274.4</v>
      </c>
      <c r="H386" s="142">
        <v>274.4</v>
      </c>
      <c r="I386" s="142">
        <v>0</v>
      </c>
      <c r="J386" s="142">
        <f>K386+L386</f>
        <v>245</v>
      </c>
      <c r="K386" s="142">
        <v>245</v>
      </c>
      <c r="L386" s="142">
        <v>0</v>
      </c>
      <c r="M386" s="140">
        <f>N386+O386</f>
        <v>309.665</v>
      </c>
      <c r="N386" s="140">
        <f>'[3]բյուջե 2024'!$S$23/1000</f>
        <v>309.665</v>
      </c>
      <c r="O386" s="140">
        <v>0</v>
      </c>
      <c r="P386" s="140">
        <f>Q386+R386</f>
        <v>64.66500000000002</v>
      </c>
      <c r="Q386" s="141">
        <f>N386-K386</f>
        <v>64.66500000000002</v>
      </c>
      <c r="R386" s="141">
        <f>O386-L386</f>
        <v>0</v>
      </c>
      <c r="S386" s="140">
        <f>T386+U386</f>
        <v>309.665</v>
      </c>
      <c r="T386" s="140">
        <f>'[3]բյուջե -2025'!$S$52/1000</f>
        <v>309.665</v>
      </c>
      <c r="U386" s="140">
        <v>0</v>
      </c>
      <c r="V386" s="140">
        <f>W386+X386</f>
        <v>309.665</v>
      </c>
      <c r="W386" s="140">
        <f>(T386+N386)/2</f>
        <v>309.665</v>
      </c>
      <c r="X386" s="140">
        <v>0</v>
      </c>
    </row>
    <row r="387" spans="1:24" s="98" customFormat="1" ht="28.5" customHeight="1">
      <c r="A387" s="113" t="s">
        <v>562</v>
      </c>
      <c r="B387" s="114" t="s">
        <v>549</v>
      </c>
      <c r="C387" s="114" t="s">
        <v>500</v>
      </c>
      <c r="D387" s="38" t="s">
        <v>246</v>
      </c>
      <c r="E387" s="97" t="s">
        <v>563</v>
      </c>
      <c r="F387" s="38"/>
      <c r="G387" s="139">
        <f>G389+G394+G396</f>
        <v>974.6999999999999</v>
      </c>
      <c r="H387" s="139">
        <f>H389+H394+H396</f>
        <v>974.6999999999999</v>
      </c>
      <c r="I387" s="139">
        <f>I389+I394+I396</f>
        <v>0</v>
      </c>
      <c r="J387" s="139">
        <f aca="true" t="shared" si="211" ref="J387:X387">J389+J394+J396</f>
        <v>1300</v>
      </c>
      <c r="K387" s="139">
        <f t="shared" si="211"/>
        <v>1300</v>
      </c>
      <c r="L387" s="139">
        <f t="shared" si="211"/>
        <v>0</v>
      </c>
      <c r="M387" s="139">
        <f t="shared" si="211"/>
        <v>2300</v>
      </c>
      <c r="N387" s="139">
        <f t="shared" si="211"/>
        <v>2300</v>
      </c>
      <c r="O387" s="139">
        <f t="shared" si="211"/>
        <v>0</v>
      </c>
      <c r="P387" s="139">
        <f>P389+P394+P396</f>
        <v>1000</v>
      </c>
      <c r="Q387" s="139">
        <f t="shared" si="211"/>
        <v>1000</v>
      </c>
      <c r="R387" s="139">
        <f t="shared" si="211"/>
        <v>0</v>
      </c>
      <c r="S387" s="139">
        <f>S389+S394+S396</f>
        <v>1300</v>
      </c>
      <c r="T387" s="139">
        <f>T389+T394+T396</f>
        <v>2300</v>
      </c>
      <c r="U387" s="139">
        <f>U389+U394+U396</f>
        <v>0</v>
      </c>
      <c r="V387" s="139">
        <f>V389+V394+V396</f>
        <v>2300</v>
      </c>
      <c r="W387" s="139">
        <f t="shared" si="211"/>
        <v>2300</v>
      </c>
      <c r="X387" s="139">
        <f t="shared" si="211"/>
        <v>0</v>
      </c>
    </row>
    <row r="388" spans="1:24" s="56" customFormat="1" ht="12.75" customHeight="1">
      <c r="A388" s="67"/>
      <c r="B388" s="51"/>
      <c r="C388" s="51"/>
      <c r="D388" s="37"/>
      <c r="E388" s="96" t="s">
        <v>251</v>
      </c>
      <c r="F388" s="37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</row>
    <row r="389" spans="1:24" s="91" customFormat="1" ht="12.75" customHeight="1">
      <c r="A389" s="81" t="s">
        <v>564</v>
      </c>
      <c r="B389" s="82" t="s">
        <v>549</v>
      </c>
      <c r="C389" s="82" t="s">
        <v>500</v>
      </c>
      <c r="D389" s="82" t="s">
        <v>249</v>
      </c>
      <c r="E389" s="108" t="s">
        <v>565</v>
      </c>
      <c r="F389" s="109"/>
      <c r="G389" s="145">
        <f>G391</f>
        <v>872.8</v>
      </c>
      <c r="H389" s="145">
        <f>H391</f>
        <v>872.8</v>
      </c>
      <c r="I389" s="145">
        <f>I391</f>
        <v>0</v>
      </c>
      <c r="J389" s="145">
        <f aca="true" t="shared" si="212" ref="J389:X389">J391</f>
        <v>1000</v>
      </c>
      <c r="K389" s="145">
        <f t="shared" si="212"/>
        <v>1000</v>
      </c>
      <c r="L389" s="145">
        <f t="shared" si="212"/>
        <v>0</v>
      </c>
      <c r="M389" s="145">
        <f t="shared" si="212"/>
        <v>2000</v>
      </c>
      <c r="N389" s="145">
        <f t="shared" si="212"/>
        <v>2000</v>
      </c>
      <c r="O389" s="145">
        <f t="shared" si="212"/>
        <v>0</v>
      </c>
      <c r="P389" s="145">
        <f>P391</f>
        <v>1000</v>
      </c>
      <c r="Q389" s="145">
        <f t="shared" si="212"/>
        <v>1000</v>
      </c>
      <c r="R389" s="145">
        <f t="shared" si="212"/>
        <v>0</v>
      </c>
      <c r="S389" s="145">
        <f>S391</f>
        <v>1000</v>
      </c>
      <c r="T389" s="145">
        <f>T391</f>
        <v>2000</v>
      </c>
      <c r="U389" s="145">
        <f>U391</f>
        <v>0</v>
      </c>
      <c r="V389" s="145">
        <f>V391</f>
        <v>2000</v>
      </c>
      <c r="W389" s="145">
        <f t="shared" si="212"/>
        <v>2000</v>
      </c>
      <c r="X389" s="145">
        <f t="shared" si="212"/>
        <v>0</v>
      </c>
    </row>
    <row r="390" spans="1:24" s="56" customFormat="1" ht="12.75" customHeight="1">
      <c r="A390" s="67"/>
      <c r="B390" s="51"/>
      <c r="C390" s="51"/>
      <c r="D390" s="37"/>
      <c r="E390" s="96" t="s">
        <v>167</v>
      </c>
      <c r="F390" s="37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</row>
    <row r="391" spans="1:24" s="62" customFormat="1" ht="18" customHeight="1">
      <c r="A391" s="59"/>
      <c r="B391" s="60"/>
      <c r="C391" s="60"/>
      <c r="D391" s="86"/>
      <c r="E391" s="97" t="s">
        <v>293</v>
      </c>
      <c r="F391" s="38"/>
      <c r="G391" s="139">
        <f>G392</f>
        <v>872.8</v>
      </c>
      <c r="H391" s="139">
        <f>H392</f>
        <v>872.8</v>
      </c>
      <c r="I391" s="139">
        <f>I392</f>
        <v>0</v>
      </c>
      <c r="J391" s="139">
        <f>K391</f>
        <v>1000</v>
      </c>
      <c r="K391" s="139">
        <f>K392+K393</f>
        <v>1000</v>
      </c>
      <c r="L391" s="139">
        <f>L392</f>
        <v>0</v>
      </c>
      <c r="M391" s="139">
        <f>N391+O391</f>
        <v>2000</v>
      </c>
      <c r="N391" s="139">
        <f>N392+N393</f>
        <v>2000</v>
      </c>
      <c r="O391" s="139">
        <f>O392</f>
        <v>0</v>
      </c>
      <c r="P391" s="139">
        <f>P392+P393</f>
        <v>1000</v>
      </c>
      <c r="Q391" s="150">
        <f>Q392+Q393</f>
        <v>1000</v>
      </c>
      <c r="R391" s="150">
        <f>R392+R393</f>
        <v>0</v>
      </c>
      <c r="S391" s="139">
        <f>S392</f>
        <v>1000</v>
      </c>
      <c r="T391" s="139">
        <f>T392+T393</f>
        <v>2000</v>
      </c>
      <c r="U391" s="139">
        <f>U392</f>
        <v>0</v>
      </c>
      <c r="V391" s="139">
        <f>W391</f>
        <v>2000</v>
      </c>
      <c r="W391" s="139">
        <f>W392+W393</f>
        <v>2000</v>
      </c>
      <c r="X391" s="139">
        <f>X392</f>
        <v>0</v>
      </c>
    </row>
    <row r="392" spans="1:24" s="56" customFormat="1" ht="62.25" customHeight="1">
      <c r="A392" s="67"/>
      <c r="B392" s="51"/>
      <c r="C392" s="51"/>
      <c r="D392" s="37"/>
      <c r="E392" s="96" t="s">
        <v>108</v>
      </c>
      <c r="F392" s="78">
        <v>4229</v>
      </c>
      <c r="G392" s="142">
        <f>H392+I392</f>
        <v>872.8</v>
      </c>
      <c r="H392" s="142">
        <v>872.8</v>
      </c>
      <c r="I392" s="142">
        <v>0</v>
      </c>
      <c r="J392" s="142">
        <f>K392+L392</f>
        <v>0</v>
      </c>
      <c r="K392" s="142">
        <v>0</v>
      </c>
      <c r="L392" s="142">
        <v>0</v>
      </c>
      <c r="M392" s="140">
        <f>N392+O392</f>
        <v>1000</v>
      </c>
      <c r="N392" s="140">
        <f>'[3]բյուջե 2024'!$Y$19/1000</f>
        <v>1000</v>
      </c>
      <c r="O392" s="140">
        <v>0</v>
      </c>
      <c r="P392" s="140">
        <f>Q392+R392</f>
        <v>1000</v>
      </c>
      <c r="Q392" s="141">
        <f>N392-K392</f>
        <v>1000</v>
      </c>
      <c r="R392" s="141">
        <f>O392-L392</f>
        <v>0</v>
      </c>
      <c r="S392" s="140">
        <f>T392+U392</f>
        <v>1000</v>
      </c>
      <c r="T392" s="140">
        <f>'[6]բյուջե -2025'!$Y$19/1000</f>
        <v>1000</v>
      </c>
      <c r="U392" s="140">
        <v>0</v>
      </c>
      <c r="V392" s="140">
        <f>W392+X392</f>
        <v>1000</v>
      </c>
      <c r="W392" s="140">
        <f>W393</f>
        <v>1000</v>
      </c>
      <c r="X392" s="140">
        <v>0</v>
      </c>
    </row>
    <row r="393" spans="1:24" s="56" customFormat="1" ht="62.25" customHeight="1">
      <c r="A393" s="67"/>
      <c r="B393" s="51"/>
      <c r="C393" s="51"/>
      <c r="D393" s="37"/>
      <c r="E393" s="96" t="s">
        <v>277</v>
      </c>
      <c r="F393" s="78">
        <v>4639</v>
      </c>
      <c r="G393" s="142">
        <v>0</v>
      </c>
      <c r="H393" s="142">
        <v>0</v>
      </c>
      <c r="I393" s="142">
        <v>0</v>
      </c>
      <c r="J393" s="142">
        <f>K393+L393</f>
        <v>1000</v>
      </c>
      <c r="K393" s="142">
        <v>1000</v>
      </c>
      <c r="L393" s="142">
        <v>0</v>
      </c>
      <c r="M393" s="140">
        <f>N393+O393</f>
        <v>1000</v>
      </c>
      <c r="N393" s="140">
        <f>'[3]բյուջե 2024'!$Y$27/1000</f>
        <v>1000</v>
      </c>
      <c r="O393" s="140">
        <v>0</v>
      </c>
      <c r="P393" s="140">
        <f>Q393+R393</f>
        <v>0</v>
      </c>
      <c r="Q393" s="141">
        <f>N393-K393</f>
        <v>0</v>
      </c>
      <c r="R393" s="141">
        <f>O393-L393</f>
        <v>0</v>
      </c>
      <c r="S393" s="140">
        <v>0</v>
      </c>
      <c r="T393" s="140">
        <f>'[6]բյուջե -2025'!$Y$27/1000</f>
        <v>1000</v>
      </c>
      <c r="U393" s="140">
        <v>0</v>
      </c>
      <c r="V393" s="140">
        <f>W393+X393</f>
        <v>1000</v>
      </c>
      <c r="W393" s="140">
        <f>K393</f>
        <v>1000</v>
      </c>
      <c r="X393" s="140"/>
    </row>
    <row r="394" spans="1:24" s="91" customFormat="1" ht="24" customHeight="1">
      <c r="A394" s="110">
        <v>2842</v>
      </c>
      <c r="B394" s="82" t="s">
        <v>549</v>
      </c>
      <c r="C394" s="82" t="s">
        <v>500</v>
      </c>
      <c r="D394" s="82">
        <v>2</v>
      </c>
      <c r="E394" s="80" t="s">
        <v>305</v>
      </c>
      <c r="F394" s="82"/>
      <c r="G394" s="148">
        <f aca="true" t="shared" si="213" ref="G394:X394">G395</f>
        <v>101.9</v>
      </c>
      <c r="H394" s="148">
        <f t="shared" si="213"/>
        <v>101.9</v>
      </c>
      <c r="I394" s="148">
        <f t="shared" si="213"/>
        <v>0</v>
      </c>
      <c r="J394" s="148">
        <f t="shared" si="213"/>
        <v>300</v>
      </c>
      <c r="K394" s="148">
        <f t="shared" si="213"/>
        <v>300</v>
      </c>
      <c r="L394" s="148">
        <f t="shared" si="213"/>
        <v>0</v>
      </c>
      <c r="M394" s="148">
        <f t="shared" si="213"/>
        <v>300</v>
      </c>
      <c r="N394" s="148">
        <f t="shared" si="213"/>
        <v>300</v>
      </c>
      <c r="O394" s="148">
        <f t="shared" si="213"/>
        <v>0</v>
      </c>
      <c r="P394" s="148">
        <f t="shared" si="213"/>
        <v>0</v>
      </c>
      <c r="Q394" s="148">
        <f t="shared" si="213"/>
        <v>0</v>
      </c>
      <c r="R394" s="148">
        <f t="shared" si="213"/>
        <v>0</v>
      </c>
      <c r="S394" s="148">
        <f t="shared" si="213"/>
        <v>300</v>
      </c>
      <c r="T394" s="148">
        <f t="shared" si="213"/>
        <v>300</v>
      </c>
      <c r="U394" s="148">
        <f t="shared" si="213"/>
        <v>0</v>
      </c>
      <c r="V394" s="148">
        <f t="shared" si="213"/>
        <v>300</v>
      </c>
      <c r="W394" s="148">
        <f t="shared" si="213"/>
        <v>300</v>
      </c>
      <c r="X394" s="148">
        <f t="shared" si="213"/>
        <v>0</v>
      </c>
    </row>
    <row r="395" spans="1:24" s="56" customFormat="1" ht="23.25" customHeight="1">
      <c r="A395" s="67"/>
      <c r="B395" s="51"/>
      <c r="C395" s="51"/>
      <c r="D395" s="37"/>
      <c r="E395" s="96" t="s">
        <v>25</v>
      </c>
      <c r="F395" s="78">
        <v>4819</v>
      </c>
      <c r="G395" s="142">
        <f>H395+I395</f>
        <v>101.9</v>
      </c>
      <c r="H395" s="142">
        <v>101.9</v>
      </c>
      <c r="I395" s="142">
        <v>0</v>
      </c>
      <c r="J395" s="142">
        <f>K395+L395</f>
        <v>300</v>
      </c>
      <c r="K395" s="142">
        <v>300</v>
      </c>
      <c r="L395" s="142">
        <v>0</v>
      </c>
      <c r="M395" s="140">
        <f>N395+O395</f>
        <v>300</v>
      </c>
      <c r="N395" s="140">
        <f>'[3]բյուջե 2024'!$V$44/1000</f>
        <v>300</v>
      </c>
      <c r="O395" s="140">
        <v>0</v>
      </c>
      <c r="P395" s="140">
        <f>Q395+R395</f>
        <v>0</v>
      </c>
      <c r="Q395" s="141">
        <f>N395-K395</f>
        <v>0</v>
      </c>
      <c r="R395" s="141">
        <f>O395-L395</f>
        <v>0</v>
      </c>
      <c r="S395" s="140">
        <f>T395+U395</f>
        <v>300</v>
      </c>
      <c r="T395" s="140">
        <f>'[3]բյուջե -2025'!$V$52/1000</f>
        <v>300</v>
      </c>
      <c r="U395" s="140">
        <v>0</v>
      </c>
      <c r="V395" s="140">
        <f>W395+X395</f>
        <v>300</v>
      </c>
      <c r="W395" s="140">
        <f>(T395+N395)/2</f>
        <v>300</v>
      </c>
      <c r="X395" s="140">
        <v>0</v>
      </c>
    </row>
    <row r="396" spans="1:24" s="91" customFormat="1" ht="12.75" customHeight="1">
      <c r="A396" s="81" t="s">
        <v>566</v>
      </c>
      <c r="B396" s="82" t="s">
        <v>549</v>
      </c>
      <c r="C396" s="82" t="s">
        <v>500</v>
      </c>
      <c r="D396" s="82" t="s">
        <v>255</v>
      </c>
      <c r="E396" s="108" t="s">
        <v>567</v>
      </c>
      <c r="F396" s="109"/>
      <c r="G396" s="145">
        <f>G398</f>
        <v>0</v>
      </c>
      <c r="H396" s="145">
        <f>H398</f>
        <v>0</v>
      </c>
      <c r="I396" s="145">
        <f>I398</f>
        <v>0</v>
      </c>
      <c r="J396" s="145">
        <f aca="true" t="shared" si="214" ref="J396:X396">J398</f>
        <v>0</v>
      </c>
      <c r="K396" s="145">
        <f t="shared" si="214"/>
        <v>0</v>
      </c>
      <c r="L396" s="145">
        <f t="shared" si="214"/>
        <v>0</v>
      </c>
      <c r="M396" s="145">
        <f t="shared" si="214"/>
        <v>0</v>
      </c>
      <c r="N396" s="145">
        <f t="shared" si="214"/>
        <v>0</v>
      </c>
      <c r="O396" s="145">
        <f t="shared" si="214"/>
        <v>0</v>
      </c>
      <c r="P396" s="145">
        <f>P398</f>
        <v>0</v>
      </c>
      <c r="Q396" s="145">
        <f t="shared" si="214"/>
        <v>0</v>
      </c>
      <c r="R396" s="145">
        <f t="shared" si="214"/>
        <v>0</v>
      </c>
      <c r="S396" s="145">
        <f>S398</f>
        <v>0</v>
      </c>
      <c r="T396" s="145">
        <f>T398</f>
        <v>0</v>
      </c>
      <c r="U396" s="145">
        <f>U398</f>
        <v>0</v>
      </c>
      <c r="V396" s="145">
        <f>V398</f>
        <v>0</v>
      </c>
      <c r="W396" s="145">
        <f t="shared" si="214"/>
        <v>0</v>
      </c>
      <c r="X396" s="145">
        <f t="shared" si="214"/>
        <v>0</v>
      </c>
    </row>
    <row r="397" spans="1:24" s="56" customFormat="1" ht="12.75" customHeight="1">
      <c r="A397" s="67"/>
      <c r="B397" s="51"/>
      <c r="C397" s="51"/>
      <c r="D397" s="37"/>
      <c r="E397" s="96" t="s">
        <v>167</v>
      </c>
      <c r="F397" s="37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</row>
    <row r="398" spans="1:24" s="62" customFormat="1" ht="18" customHeight="1">
      <c r="A398" s="59"/>
      <c r="B398" s="60"/>
      <c r="C398" s="60"/>
      <c r="D398" s="86"/>
      <c r="E398" s="97" t="s">
        <v>294</v>
      </c>
      <c r="F398" s="38"/>
      <c r="G398" s="139">
        <f aca="true" t="shared" si="215" ref="G398:X398">G399</f>
        <v>0</v>
      </c>
      <c r="H398" s="139">
        <f t="shared" si="215"/>
        <v>0</v>
      </c>
      <c r="I398" s="139">
        <f t="shared" si="215"/>
        <v>0</v>
      </c>
      <c r="J398" s="139">
        <f t="shared" si="215"/>
        <v>0</v>
      </c>
      <c r="K398" s="139">
        <f t="shared" si="215"/>
        <v>0</v>
      </c>
      <c r="L398" s="139">
        <f t="shared" si="215"/>
        <v>0</v>
      </c>
      <c r="M398" s="139">
        <f t="shared" si="215"/>
        <v>0</v>
      </c>
      <c r="N398" s="139">
        <f t="shared" si="215"/>
        <v>0</v>
      </c>
      <c r="O398" s="139">
        <f t="shared" si="215"/>
        <v>0</v>
      </c>
      <c r="P398" s="139">
        <f t="shared" si="215"/>
        <v>0</v>
      </c>
      <c r="Q398" s="139">
        <f t="shared" si="215"/>
        <v>0</v>
      </c>
      <c r="R398" s="139">
        <f t="shared" si="215"/>
        <v>0</v>
      </c>
      <c r="S398" s="139">
        <f t="shared" si="215"/>
        <v>0</v>
      </c>
      <c r="T398" s="139">
        <f t="shared" si="215"/>
        <v>0</v>
      </c>
      <c r="U398" s="139">
        <f t="shared" si="215"/>
        <v>0</v>
      </c>
      <c r="V398" s="139">
        <f t="shared" si="215"/>
        <v>0</v>
      </c>
      <c r="W398" s="139">
        <f t="shared" si="215"/>
        <v>0</v>
      </c>
      <c r="X398" s="139">
        <f t="shared" si="215"/>
        <v>0</v>
      </c>
    </row>
    <row r="399" spans="1:24" s="56" customFormat="1" ht="21.75" customHeight="1">
      <c r="A399" s="67"/>
      <c r="B399" s="51"/>
      <c r="C399" s="51"/>
      <c r="D399" s="37"/>
      <c r="E399" s="96" t="s">
        <v>25</v>
      </c>
      <c r="F399" s="78" t="s">
        <v>26</v>
      </c>
      <c r="G399" s="142">
        <f>H399+I399</f>
        <v>0</v>
      </c>
      <c r="H399" s="142">
        <v>0</v>
      </c>
      <c r="I399" s="142">
        <v>0</v>
      </c>
      <c r="J399" s="142">
        <f>K399+L399</f>
        <v>0</v>
      </c>
      <c r="K399" s="142">
        <v>0</v>
      </c>
      <c r="L399" s="142">
        <v>0</v>
      </c>
      <c r="M399" s="140">
        <f>N399+O399</f>
        <v>0</v>
      </c>
      <c r="N399" s="140">
        <v>0</v>
      </c>
      <c r="O399" s="140">
        <v>0</v>
      </c>
      <c r="P399" s="140">
        <f>Q399+R399</f>
        <v>0</v>
      </c>
      <c r="Q399" s="141">
        <f>N399-K399</f>
        <v>0</v>
      </c>
      <c r="R399" s="141">
        <f>O399-L399</f>
        <v>0</v>
      </c>
      <c r="S399" s="140">
        <f>T399+U399</f>
        <v>0</v>
      </c>
      <c r="T399" s="140">
        <v>0</v>
      </c>
      <c r="U399" s="140">
        <v>0</v>
      </c>
      <c r="V399" s="140">
        <f>W399+X399</f>
        <v>0</v>
      </c>
      <c r="W399" s="140">
        <v>0</v>
      </c>
      <c r="X399" s="140">
        <v>0</v>
      </c>
    </row>
    <row r="400" spans="1:29" s="223" customFormat="1" ht="21.75" customHeight="1">
      <c r="A400" s="227">
        <v>2860</v>
      </c>
      <c r="B400" s="187" t="s">
        <v>549</v>
      </c>
      <c r="C400" s="187">
        <v>6</v>
      </c>
      <c r="D400" s="187">
        <v>0</v>
      </c>
      <c r="E400" s="228" t="s">
        <v>148</v>
      </c>
      <c r="F400" s="187"/>
      <c r="G400" s="188">
        <f aca="true" t="shared" si="216" ref="G400:X400">G401</f>
        <v>36987</v>
      </c>
      <c r="H400" s="188">
        <f t="shared" si="216"/>
        <v>36695</v>
      </c>
      <c r="I400" s="188">
        <f t="shared" si="216"/>
        <v>292</v>
      </c>
      <c r="J400" s="188">
        <f t="shared" si="216"/>
        <v>36970.200000000004</v>
      </c>
      <c r="K400" s="188">
        <f t="shared" si="216"/>
        <v>36970.200000000004</v>
      </c>
      <c r="L400" s="188">
        <f t="shared" si="216"/>
        <v>0</v>
      </c>
      <c r="M400" s="188">
        <f t="shared" si="216"/>
        <v>39376.11045</v>
      </c>
      <c r="N400" s="188">
        <f t="shared" si="216"/>
        <v>39376.11045</v>
      </c>
      <c r="O400" s="188">
        <f t="shared" si="216"/>
        <v>0</v>
      </c>
      <c r="P400" s="188">
        <f t="shared" si="216"/>
        <v>2405.9104499999958</v>
      </c>
      <c r="Q400" s="188">
        <f t="shared" si="216"/>
        <v>2405.9104499999958</v>
      </c>
      <c r="R400" s="188">
        <f t="shared" si="216"/>
        <v>0</v>
      </c>
      <c r="S400" s="188">
        <f t="shared" si="216"/>
        <v>39882.834435</v>
      </c>
      <c r="T400" s="188">
        <f t="shared" si="216"/>
        <v>39882.834435</v>
      </c>
      <c r="U400" s="188">
        <f t="shared" si="216"/>
        <v>0</v>
      </c>
      <c r="V400" s="188">
        <f t="shared" si="216"/>
        <v>39861.60052249999</v>
      </c>
      <c r="W400" s="188">
        <f t="shared" si="216"/>
        <v>39861.60052249999</v>
      </c>
      <c r="X400" s="188">
        <f t="shared" si="216"/>
        <v>0</v>
      </c>
      <c r="Y400" s="91"/>
      <c r="Z400" s="91"/>
      <c r="AA400" s="91"/>
      <c r="AB400" s="91"/>
      <c r="AC400" s="91"/>
    </row>
    <row r="401" spans="1:29" s="220" customFormat="1" ht="24.75" customHeight="1">
      <c r="A401" s="77">
        <v>2891</v>
      </c>
      <c r="B401" s="78" t="s">
        <v>549</v>
      </c>
      <c r="C401" s="78">
        <v>6</v>
      </c>
      <c r="D401" s="78">
        <v>1</v>
      </c>
      <c r="E401" s="83" t="s">
        <v>148</v>
      </c>
      <c r="F401" s="78"/>
      <c r="G401" s="142">
        <f aca="true" t="shared" si="217" ref="G401:O401">G402+G403+G404</f>
        <v>36987</v>
      </c>
      <c r="H401" s="142">
        <f t="shared" si="217"/>
        <v>36695</v>
      </c>
      <c r="I401" s="142">
        <f t="shared" si="217"/>
        <v>292</v>
      </c>
      <c r="J401" s="142">
        <f t="shared" si="217"/>
        <v>36970.200000000004</v>
      </c>
      <c r="K401" s="142">
        <f t="shared" si="217"/>
        <v>36970.200000000004</v>
      </c>
      <c r="L401" s="142">
        <f t="shared" si="217"/>
        <v>0</v>
      </c>
      <c r="M401" s="142">
        <f t="shared" si="217"/>
        <v>39376.11045</v>
      </c>
      <c r="N401" s="142">
        <f t="shared" si="217"/>
        <v>39376.11045</v>
      </c>
      <c r="O401" s="142">
        <f t="shared" si="217"/>
        <v>0</v>
      </c>
      <c r="P401" s="140">
        <f>Q401+R401</f>
        <v>2405.9104499999958</v>
      </c>
      <c r="Q401" s="141">
        <f aca="true" t="shared" si="218" ref="Q401:R404">N401-K401</f>
        <v>2405.9104499999958</v>
      </c>
      <c r="R401" s="141">
        <f t="shared" si="218"/>
        <v>0</v>
      </c>
      <c r="S401" s="142">
        <f aca="true" t="shared" si="219" ref="S401:X401">S402+S403+S404</f>
        <v>39882.834435</v>
      </c>
      <c r="T401" s="142">
        <f t="shared" si="219"/>
        <v>39882.834435</v>
      </c>
      <c r="U401" s="142">
        <f t="shared" si="219"/>
        <v>0</v>
      </c>
      <c r="V401" s="142">
        <f t="shared" si="219"/>
        <v>39861.60052249999</v>
      </c>
      <c r="W401" s="140">
        <f>W402+W403</f>
        <v>39861.60052249999</v>
      </c>
      <c r="X401" s="142">
        <f t="shared" si="219"/>
        <v>0</v>
      </c>
      <c r="Y401" s="56"/>
      <c r="Z401" s="56"/>
      <c r="AA401" s="56"/>
      <c r="AB401" s="56"/>
      <c r="AC401" s="56"/>
    </row>
    <row r="402" spans="1:29" s="220" customFormat="1" ht="21.75" customHeight="1">
      <c r="A402" s="77"/>
      <c r="B402" s="78"/>
      <c r="C402" s="78"/>
      <c r="D402" s="78"/>
      <c r="E402" s="96" t="s">
        <v>13</v>
      </c>
      <c r="F402" s="78" t="s">
        <v>14</v>
      </c>
      <c r="G402" s="142">
        <f>H402+I402</f>
        <v>2494.8</v>
      </c>
      <c r="H402" s="142">
        <v>2494.8</v>
      </c>
      <c r="I402" s="142">
        <v>0</v>
      </c>
      <c r="J402" s="142">
        <f>K402+L402</f>
        <v>1966.3</v>
      </c>
      <c r="K402" s="142">
        <v>1966.3</v>
      </c>
      <c r="L402" s="142">
        <v>0</v>
      </c>
      <c r="M402" s="140">
        <f>N402+O402</f>
        <v>1854</v>
      </c>
      <c r="N402" s="140">
        <f>'[12]ՄԺ-ծախս'!$N$16</f>
        <v>1854</v>
      </c>
      <c r="O402" s="140">
        <v>0</v>
      </c>
      <c r="P402" s="140">
        <f>Q402+R402</f>
        <v>-112.29999999999995</v>
      </c>
      <c r="Q402" s="141">
        <f t="shared" si="218"/>
        <v>-112.29999999999995</v>
      </c>
      <c r="R402" s="141">
        <f t="shared" si="218"/>
        <v>0</v>
      </c>
      <c r="S402" s="140">
        <f>T402+U402</f>
        <v>1702.6682884615384</v>
      </c>
      <c r="T402" s="140">
        <f>'[12]ՄԺ-ծախս'!$T$16</f>
        <v>1702.6682884615384</v>
      </c>
      <c r="U402" s="140">
        <v>0</v>
      </c>
      <c r="V402" s="140">
        <f>W402+X402</f>
        <v>1778.3341442307692</v>
      </c>
      <c r="W402" s="140">
        <f>'[12]ՄԺ-ծախս'!$W$16</f>
        <v>1778.3341442307692</v>
      </c>
      <c r="X402" s="140">
        <v>0</v>
      </c>
      <c r="Y402" s="56"/>
      <c r="Z402" s="56"/>
      <c r="AA402" s="56"/>
      <c r="AB402" s="56"/>
      <c r="AC402" s="56"/>
    </row>
    <row r="403" spans="1:29" s="220" customFormat="1" ht="33" customHeight="1">
      <c r="A403" s="67"/>
      <c r="B403" s="51"/>
      <c r="C403" s="51"/>
      <c r="D403" s="37"/>
      <c r="E403" s="102" t="s">
        <v>15</v>
      </c>
      <c r="F403" s="40" t="s">
        <v>16</v>
      </c>
      <c r="G403" s="142">
        <f>H403+I403</f>
        <v>34200.2</v>
      </c>
      <c r="H403" s="142">
        <v>34200.2</v>
      </c>
      <c r="I403" s="142">
        <v>0</v>
      </c>
      <c r="J403" s="142">
        <f>K403+L403</f>
        <v>35003.9</v>
      </c>
      <c r="K403" s="142">
        <v>35003.9</v>
      </c>
      <c r="L403" s="142">
        <v>0</v>
      </c>
      <c r="M403" s="140">
        <f>N403+O403</f>
        <v>37522.11045</v>
      </c>
      <c r="N403" s="140">
        <f>'[12]ՄԺ-ծախս'!$N$17</f>
        <v>37522.11045</v>
      </c>
      <c r="O403" s="140">
        <v>0</v>
      </c>
      <c r="P403" s="140">
        <f>Q403+R403</f>
        <v>2518.2104499999987</v>
      </c>
      <c r="Q403" s="141">
        <f t="shared" si="218"/>
        <v>2518.2104499999987</v>
      </c>
      <c r="R403" s="141">
        <f t="shared" si="218"/>
        <v>0</v>
      </c>
      <c r="S403" s="140">
        <f>T403+U403</f>
        <v>38180.16614653846</v>
      </c>
      <c r="T403" s="140">
        <f>'[12]ՄԺ-ծախս'!$T$17</f>
        <v>38180.16614653846</v>
      </c>
      <c r="U403" s="140">
        <v>0</v>
      </c>
      <c r="V403" s="140">
        <f>W403+X403</f>
        <v>38083.26637826922</v>
      </c>
      <c r="W403" s="140">
        <f>'[12]ՄԺ-ծախս'!$W$17</f>
        <v>38083.26637826922</v>
      </c>
      <c r="X403" s="140">
        <v>0</v>
      </c>
      <c r="Y403" s="56"/>
      <c r="Z403" s="56"/>
      <c r="AA403" s="56"/>
      <c r="AB403" s="56"/>
      <c r="AC403" s="56"/>
    </row>
    <row r="404" spans="1:29" s="220" customFormat="1" ht="21.75" customHeight="1">
      <c r="A404" s="67"/>
      <c r="B404" s="51"/>
      <c r="C404" s="51"/>
      <c r="D404" s="37"/>
      <c r="E404" s="106" t="s">
        <v>380</v>
      </c>
      <c r="F404" s="40">
        <v>5132</v>
      </c>
      <c r="G404" s="142">
        <f>H404+I404</f>
        <v>292</v>
      </c>
      <c r="H404" s="142">
        <v>0</v>
      </c>
      <c r="I404" s="142">
        <v>292</v>
      </c>
      <c r="J404" s="146">
        <f>K404+L404</f>
        <v>0</v>
      </c>
      <c r="K404" s="146">
        <v>0</v>
      </c>
      <c r="L404" s="146">
        <v>0</v>
      </c>
      <c r="M404" s="140">
        <f>N404+O404</f>
        <v>0</v>
      </c>
      <c r="N404" s="140">
        <v>0</v>
      </c>
      <c r="O404" s="140">
        <v>0</v>
      </c>
      <c r="P404" s="140">
        <f>Q404+R404</f>
        <v>0</v>
      </c>
      <c r="Q404" s="141">
        <f t="shared" si="218"/>
        <v>0</v>
      </c>
      <c r="R404" s="141">
        <f t="shared" si="218"/>
        <v>0</v>
      </c>
      <c r="S404" s="140">
        <f>T404+U404</f>
        <v>0</v>
      </c>
      <c r="T404" s="140">
        <v>0</v>
      </c>
      <c r="U404" s="140">
        <v>0</v>
      </c>
      <c r="V404" s="140">
        <f>W404+X404</f>
        <v>0</v>
      </c>
      <c r="W404" s="140">
        <f>(T404+N404)/2</f>
        <v>0</v>
      </c>
      <c r="X404" s="140">
        <v>0</v>
      </c>
      <c r="Y404" s="56"/>
      <c r="Z404" s="56"/>
      <c r="AA404" s="56"/>
      <c r="AB404" s="56"/>
      <c r="AC404" s="56"/>
    </row>
    <row r="405" spans="1:29" s="222" customFormat="1" ht="18" customHeight="1">
      <c r="A405" s="193" t="s">
        <v>568</v>
      </c>
      <c r="B405" s="194" t="s">
        <v>569</v>
      </c>
      <c r="C405" s="194" t="s">
        <v>246</v>
      </c>
      <c r="D405" s="195" t="s">
        <v>246</v>
      </c>
      <c r="E405" s="196" t="s">
        <v>570</v>
      </c>
      <c r="F405" s="195"/>
      <c r="G405" s="197">
        <f>I405+H405</f>
        <v>166754.427</v>
      </c>
      <c r="H405" s="197">
        <f>H407+H427+H437</f>
        <v>166254.427</v>
      </c>
      <c r="I405" s="197">
        <f>I407+I427+I437</f>
        <v>500</v>
      </c>
      <c r="J405" s="197">
        <f>K405+L405</f>
        <v>194500.46</v>
      </c>
      <c r="K405" s="197">
        <f>K407+K427+K437</f>
        <v>180941.66</v>
      </c>
      <c r="L405" s="197">
        <f>L407+L427</f>
        <v>13558.8</v>
      </c>
      <c r="M405" s="197">
        <f>M407+M427+M437</f>
        <v>195711.44915431004</v>
      </c>
      <c r="N405" s="197">
        <f>N407+N427+N437</f>
        <v>195711.44915431004</v>
      </c>
      <c r="O405" s="197">
        <f>O407+O427+O437</f>
        <v>0</v>
      </c>
      <c r="P405" s="197">
        <f>Q405+R405</f>
        <v>1210.9891543100275</v>
      </c>
      <c r="Q405" s="197">
        <f>Q407+Q427+Q437</f>
        <v>14769.789154310027</v>
      </c>
      <c r="R405" s="197">
        <f>R407+R427+R437</f>
        <v>-13558.8</v>
      </c>
      <c r="S405" s="197">
        <f>T405+U405</f>
        <v>197563.03107012174</v>
      </c>
      <c r="T405" s="197">
        <f>T407+T427+T437</f>
        <v>197563.03107012174</v>
      </c>
      <c r="U405" s="197">
        <f>U407+U427+U437</f>
        <v>0</v>
      </c>
      <c r="V405" s="197">
        <f>W405+X405</f>
        <v>197377.16129753055</v>
      </c>
      <c r="W405" s="197">
        <f>W407+W427+W437</f>
        <v>197377.16129753055</v>
      </c>
      <c r="X405" s="197">
        <f>X407</f>
        <v>0</v>
      </c>
      <c r="Y405" s="98"/>
      <c r="Z405" s="98"/>
      <c r="AA405" s="98"/>
      <c r="AB405" s="98"/>
      <c r="AC405" s="98"/>
    </row>
    <row r="406" spans="1:29" s="220" customFormat="1" ht="12.75" customHeight="1">
      <c r="A406" s="67"/>
      <c r="B406" s="51"/>
      <c r="C406" s="51"/>
      <c r="D406" s="37"/>
      <c r="E406" s="96" t="s">
        <v>167</v>
      </c>
      <c r="F406" s="37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56"/>
      <c r="Z406" s="56"/>
      <c r="AA406" s="56"/>
      <c r="AB406" s="56"/>
      <c r="AC406" s="56"/>
    </row>
    <row r="407" spans="1:29" s="221" customFormat="1" ht="23.25" customHeight="1">
      <c r="A407" s="203" t="s">
        <v>571</v>
      </c>
      <c r="B407" s="204" t="s">
        <v>569</v>
      </c>
      <c r="C407" s="204" t="s">
        <v>249</v>
      </c>
      <c r="D407" s="205" t="s">
        <v>246</v>
      </c>
      <c r="E407" s="170" t="s">
        <v>572</v>
      </c>
      <c r="F407" s="191"/>
      <c r="G407" s="192">
        <f>G409</f>
        <v>95117.4</v>
      </c>
      <c r="H407" s="192">
        <f>H409</f>
        <v>94617.4</v>
      </c>
      <c r="I407" s="192">
        <f>I409</f>
        <v>500</v>
      </c>
      <c r="J407" s="192">
        <f>J409+L407</f>
        <v>118915.46</v>
      </c>
      <c r="K407" s="192">
        <f>K409</f>
        <v>105356.66</v>
      </c>
      <c r="L407" s="192">
        <f>L411+L415</f>
        <v>13558.8</v>
      </c>
      <c r="M407" s="192">
        <f aca="true" t="shared" si="220" ref="M407:X407">M409</f>
        <v>110141.40052599998</v>
      </c>
      <c r="N407" s="192">
        <f t="shared" si="220"/>
        <v>110141.40052599998</v>
      </c>
      <c r="O407" s="192">
        <f t="shared" si="220"/>
        <v>0</v>
      </c>
      <c r="P407" s="192">
        <f t="shared" si="220"/>
        <v>-8774.05947400002</v>
      </c>
      <c r="Q407" s="192">
        <f t="shared" si="220"/>
        <v>4784.74052599998</v>
      </c>
      <c r="R407" s="192">
        <f t="shared" si="220"/>
        <v>-13558.8</v>
      </c>
      <c r="S407" s="192">
        <f t="shared" si="220"/>
        <v>112660.38863009999</v>
      </c>
      <c r="T407" s="192">
        <f t="shared" si="220"/>
        <v>112660.38863009999</v>
      </c>
      <c r="U407" s="192">
        <f t="shared" si="220"/>
        <v>0</v>
      </c>
      <c r="V407" s="192">
        <f t="shared" si="220"/>
        <v>112447.572937805</v>
      </c>
      <c r="W407" s="192">
        <f t="shared" si="220"/>
        <v>112447.572937805</v>
      </c>
      <c r="X407" s="192">
        <f t="shared" si="220"/>
        <v>0</v>
      </c>
      <c r="Y407" s="62"/>
      <c r="Z407" s="62"/>
      <c r="AA407" s="62"/>
      <c r="AB407" s="62"/>
      <c r="AC407" s="62"/>
    </row>
    <row r="408" spans="1:29" s="220" customFormat="1" ht="12.75" customHeight="1">
      <c r="A408" s="67"/>
      <c r="B408" s="51"/>
      <c r="C408" s="51"/>
      <c r="D408" s="37"/>
      <c r="E408" s="96" t="s">
        <v>251</v>
      </c>
      <c r="F408" s="37"/>
      <c r="G408" s="134"/>
      <c r="H408" s="134"/>
      <c r="I408" s="134"/>
      <c r="J408" s="134"/>
      <c r="K408" s="134"/>
      <c r="L408" s="134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56"/>
      <c r="Z408" s="56"/>
      <c r="AA408" s="56"/>
      <c r="AB408" s="56"/>
      <c r="AC408" s="56"/>
    </row>
    <row r="409" spans="1:29" s="220" customFormat="1" ht="12.75" customHeight="1">
      <c r="A409" s="77" t="s">
        <v>573</v>
      </c>
      <c r="B409" s="78" t="s">
        <v>569</v>
      </c>
      <c r="C409" s="78" t="s">
        <v>249</v>
      </c>
      <c r="D409" s="78" t="s">
        <v>249</v>
      </c>
      <c r="E409" s="96" t="s">
        <v>574</v>
      </c>
      <c r="F409" s="37"/>
      <c r="G409" s="134">
        <f>G411+G415+G421+G425</f>
        <v>95117.4</v>
      </c>
      <c r="H409" s="134">
        <f>H411+H415+H421+H425</f>
        <v>94617.4</v>
      </c>
      <c r="I409" s="134">
        <f>I411+I415+I421+I425</f>
        <v>500</v>
      </c>
      <c r="J409" s="134">
        <f>K409+L409</f>
        <v>105356.66</v>
      </c>
      <c r="K409" s="134">
        <f>K411</f>
        <v>105356.66</v>
      </c>
      <c r="L409" s="134">
        <f>L411</f>
        <v>0</v>
      </c>
      <c r="M409" s="134">
        <f>M411</f>
        <v>110141.40052599998</v>
      </c>
      <c r="N409" s="134">
        <f>N411</f>
        <v>110141.40052599998</v>
      </c>
      <c r="O409" s="134">
        <f>O411</f>
        <v>0</v>
      </c>
      <c r="P409" s="134">
        <f>Q409+R409</f>
        <v>-8774.05947400002</v>
      </c>
      <c r="Q409" s="141">
        <f>Q411+Q415</f>
        <v>4784.74052599998</v>
      </c>
      <c r="R409" s="141">
        <f>R411+R415</f>
        <v>-13558.8</v>
      </c>
      <c r="S409" s="134">
        <f aca="true" t="shared" si="221" ref="S409:X409">S411</f>
        <v>112660.38863009999</v>
      </c>
      <c r="T409" s="134">
        <f t="shared" si="221"/>
        <v>112660.38863009999</v>
      </c>
      <c r="U409" s="134">
        <f t="shared" si="221"/>
        <v>0</v>
      </c>
      <c r="V409" s="134">
        <f>V411</f>
        <v>112447.572937805</v>
      </c>
      <c r="W409" s="134">
        <f>W411</f>
        <v>112447.572937805</v>
      </c>
      <c r="X409" s="134">
        <f t="shared" si="221"/>
        <v>0</v>
      </c>
      <c r="Y409" s="56"/>
      <c r="Z409" s="56"/>
      <c r="AA409" s="56"/>
      <c r="AB409" s="56"/>
      <c r="AC409" s="56"/>
    </row>
    <row r="410" spans="1:29" s="220" customFormat="1" ht="12.75" customHeight="1">
      <c r="A410" s="67"/>
      <c r="B410" s="51"/>
      <c r="C410" s="51"/>
      <c r="D410" s="37"/>
      <c r="E410" s="96" t="s">
        <v>167</v>
      </c>
      <c r="F410" s="37"/>
      <c r="G410" s="134"/>
      <c r="H410" s="134"/>
      <c r="I410" s="134"/>
      <c r="J410" s="134"/>
      <c r="K410" s="134"/>
      <c r="L410" s="134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56"/>
      <c r="Z410" s="56"/>
      <c r="AA410" s="56"/>
      <c r="AB410" s="56"/>
      <c r="AC410" s="56"/>
    </row>
    <row r="411" spans="1:29" s="221" customFormat="1" ht="15" customHeight="1">
      <c r="A411" s="59"/>
      <c r="B411" s="60"/>
      <c r="C411" s="60"/>
      <c r="D411" s="86"/>
      <c r="E411" s="97" t="s">
        <v>295</v>
      </c>
      <c r="F411" s="38"/>
      <c r="G411" s="139">
        <f aca="true" t="shared" si="222" ref="G411:X411">G412+G413+G414</f>
        <v>94617.4</v>
      </c>
      <c r="H411" s="139">
        <f t="shared" si="222"/>
        <v>94617.4</v>
      </c>
      <c r="I411" s="139">
        <f t="shared" si="222"/>
        <v>0</v>
      </c>
      <c r="J411" s="139">
        <f t="shared" si="222"/>
        <v>105356.66</v>
      </c>
      <c r="K411" s="139">
        <f t="shared" si="222"/>
        <v>105356.66</v>
      </c>
      <c r="L411" s="139">
        <f t="shared" si="222"/>
        <v>0</v>
      </c>
      <c r="M411" s="139">
        <f t="shared" si="222"/>
        <v>110141.40052599998</v>
      </c>
      <c r="N411" s="139">
        <f t="shared" si="222"/>
        <v>110141.40052599998</v>
      </c>
      <c r="O411" s="139">
        <f t="shared" si="222"/>
        <v>0</v>
      </c>
      <c r="P411" s="139">
        <f>Q411+R411</f>
        <v>4784.74052599998</v>
      </c>
      <c r="Q411" s="139">
        <f aca="true" t="shared" si="223" ref="Q411:V411">Q412+Q413+Q414</f>
        <v>4784.74052599998</v>
      </c>
      <c r="R411" s="139">
        <f t="shared" si="223"/>
        <v>0</v>
      </c>
      <c r="S411" s="139">
        <f t="shared" si="223"/>
        <v>112660.38863009999</v>
      </c>
      <c r="T411" s="139">
        <f t="shared" si="223"/>
        <v>112660.38863009999</v>
      </c>
      <c r="U411" s="139">
        <f t="shared" si="223"/>
        <v>0</v>
      </c>
      <c r="V411" s="139">
        <f t="shared" si="223"/>
        <v>112447.572937805</v>
      </c>
      <c r="W411" s="139">
        <f t="shared" si="222"/>
        <v>112447.572937805</v>
      </c>
      <c r="X411" s="139">
        <f t="shared" si="222"/>
        <v>0</v>
      </c>
      <c r="Y411" s="62"/>
      <c r="Z411" s="62"/>
      <c r="AA411" s="62"/>
      <c r="AB411" s="62"/>
      <c r="AC411" s="62"/>
    </row>
    <row r="412" spans="1:29" s="220" customFormat="1" ht="33.75" customHeight="1">
      <c r="A412" s="67"/>
      <c r="B412" s="51"/>
      <c r="C412" s="51"/>
      <c r="D412" s="37"/>
      <c r="E412" s="102" t="s">
        <v>15</v>
      </c>
      <c r="F412" s="40" t="s">
        <v>16</v>
      </c>
      <c r="G412" s="142">
        <f>H412+I412</f>
        <v>81344.5</v>
      </c>
      <c r="H412" s="142">
        <v>81344.5</v>
      </c>
      <c r="I412" s="142">
        <v>0</v>
      </c>
      <c r="J412" s="142">
        <f>K412+L412</f>
        <v>89081.8</v>
      </c>
      <c r="K412" s="142">
        <v>89081.8</v>
      </c>
      <c r="L412" s="142">
        <v>0</v>
      </c>
      <c r="M412" s="140">
        <f>N412+O412</f>
        <v>96695.40052599998</v>
      </c>
      <c r="N412" s="140">
        <f>'[11]ՄԺԾԾ-ծախս'!$N$16+'[14]ՄԺԾԾ-ծախս'!$N$16</f>
        <v>96695.40052599998</v>
      </c>
      <c r="O412" s="140">
        <v>0</v>
      </c>
      <c r="P412" s="140">
        <f>Q412+R412</f>
        <v>7613.60052599998</v>
      </c>
      <c r="Q412" s="141">
        <f aca="true" t="shared" si="224" ref="Q412:R414">N412-K412</f>
        <v>7613.60052599998</v>
      </c>
      <c r="R412" s="141">
        <f t="shared" si="224"/>
        <v>0</v>
      </c>
      <c r="S412" s="140">
        <f>T412+U412</f>
        <v>98950.38863009999</v>
      </c>
      <c r="T412" s="140">
        <f>'[11]ՄԺԾԾ-ծախս'!$T$16+'[14]ՄԺԾԾ-ծախս'!$T$16</f>
        <v>98950.38863009999</v>
      </c>
      <c r="U412" s="140">
        <v>0</v>
      </c>
      <c r="V412" s="140">
        <f>W412+X412</f>
        <v>98869.572937805</v>
      </c>
      <c r="W412" s="140">
        <f>'[11]ՄԺԾԾ-ծախս'!$W$16+'[14]ՄԺԾԾ-ծախս'!$W$16</f>
        <v>98869.572937805</v>
      </c>
      <c r="X412" s="140">
        <v>0</v>
      </c>
      <c r="Y412" s="56"/>
      <c r="Z412" s="56"/>
      <c r="AA412" s="56"/>
      <c r="AB412" s="56"/>
      <c r="AC412" s="56"/>
    </row>
    <row r="413" spans="1:29" s="220" customFormat="1" ht="15" customHeight="1">
      <c r="A413" s="67"/>
      <c r="B413" s="51"/>
      <c r="C413" s="51"/>
      <c r="D413" s="37"/>
      <c r="E413" s="96" t="s">
        <v>467</v>
      </c>
      <c r="F413" s="78">
        <v>4639</v>
      </c>
      <c r="G413" s="142">
        <f>H413+I413</f>
        <v>1376.4</v>
      </c>
      <c r="H413" s="142">
        <v>1376.4</v>
      </c>
      <c r="I413" s="142">
        <v>0</v>
      </c>
      <c r="J413" s="142">
        <f>K413+L413</f>
        <v>2560.86</v>
      </c>
      <c r="K413" s="142">
        <v>2560.86</v>
      </c>
      <c r="L413" s="142">
        <v>0</v>
      </c>
      <c r="M413" s="140">
        <f>N413+O413</f>
        <v>0</v>
      </c>
      <c r="N413" s="140">
        <v>0</v>
      </c>
      <c r="O413" s="140">
        <v>0</v>
      </c>
      <c r="P413" s="140">
        <f>Q413+R413</f>
        <v>-2560.86</v>
      </c>
      <c r="Q413" s="141">
        <f t="shared" si="224"/>
        <v>-2560.86</v>
      </c>
      <c r="R413" s="141">
        <f t="shared" si="224"/>
        <v>0</v>
      </c>
      <c r="S413" s="140">
        <f>T413+U413</f>
        <v>0</v>
      </c>
      <c r="T413" s="140">
        <v>0</v>
      </c>
      <c r="U413" s="140">
        <v>0</v>
      </c>
      <c r="V413" s="140">
        <f>W413+X413</f>
        <v>0</v>
      </c>
      <c r="W413" s="140">
        <f aca="true" t="shared" si="225" ref="W413:W420">(T413+N413)/2</f>
        <v>0</v>
      </c>
      <c r="X413" s="140">
        <v>0</v>
      </c>
      <c r="Y413" s="56"/>
      <c r="Z413" s="56"/>
      <c r="AA413" s="56"/>
      <c r="AB413" s="56"/>
      <c r="AC413" s="56"/>
    </row>
    <row r="414" spans="1:29" s="220" customFormat="1" ht="24" customHeight="1">
      <c r="A414" s="67"/>
      <c r="B414" s="51"/>
      <c r="C414" s="51"/>
      <c r="D414" s="37"/>
      <c r="E414" s="96" t="s">
        <v>13</v>
      </c>
      <c r="F414" s="78" t="s">
        <v>14</v>
      </c>
      <c r="G414" s="142">
        <f>H414+I414</f>
        <v>11896.5</v>
      </c>
      <c r="H414" s="142">
        <v>11896.5</v>
      </c>
      <c r="I414" s="142">
        <v>0</v>
      </c>
      <c r="J414" s="142">
        <f>K414+L414</f>
        <v>13714</v>
      </c>
      <c r="K414" s="142">
        <v>13714</v>
      </c>
      <c r="L414" s="142">
        <v>0</v>
      </c>
      <c r="M414" s="140">
        <f>N414+O414</f>
        <v>13446</v>
      </c>
      <c r="N414" s="140">
        <f>'[11]ՄԺԾԾ-ծախս'!$N$15+'[14]ՄԺԾԾ-ծախս'!$N$15</f>
        <v>13446</v>
      </c>
      <c r="O414" s="140">
        <v>0</v>
      </c>
      <c r="P414" s="140">
        <f>Q414+R414</f>
        <v>-268</v>
      </c>
      <c r="Q414" s="141">
        <f t="shared" si="224"/>
        <v>-268</v>
      </c>
      <c r="R414" s="141">
        <f t="shared" si="224"/>
        <v>0</v>
      </c>
      <c r="S414" s="140">
        <f>T414+U414</f>
        <v>13710</v>
      </c>
      <c r="T414" s="140">
        <f>'[11]ՄԺԾԾ-ծախս'!$T$15+'[14]ՄԺԾԾ-ծախս'!$T$15</f>
        <v>13710</v>
      </c>
      <c r="U414" s="140">
        <v>0</v>
      </c>
      <c r="V414" s="140">
        <f>W414+X414</f>
        <v>13578</v>
      </c>
      <c r="W414" s="140">
        <f>'[11]ՄԺԾԾ-ծախս'!$W$15+'[14]ՄԺԾԾ-ծախս'!$W$15</f>
        <v>13578</v>
      </c>
      <c r="X414" s="140">
        <v>0</v>
      </c>
      <c r="Y414" s="56"/>
      <c r="Z414" s="56"/>
      <c r="AA414" s="56"/>
      <c r="AB414" s="56"/>
      <c r="AC414" s="56"/>
    </row>
    <row r="415" spans="1:29" s="221" customFormat="1" ht="35.25" customHeight="1">
      <c r="A415" s="59"/>
      <c r="B415" s="60"/>
      <c r="C415" s="60"/>
      <c r="D415" s="86"/>
      <c r="E415" s="97" t="s">
        <v>296</v>
      </c>
      <c r="F415" s="38"/>
      <c r="G415" s="139">
        <f aca="true" t="shared" si="226" ref="G415:X415">SUM(G416:G420)</f>
        <v>500</v>
      </c>
      <c r="H415" s="139">
        <f t="shared" si="226"/>
        <v>0</v>
      </c>
      <c r="I415" s="139">
        <f t="shared" si="226"/>
        <v>500</v>
      </c>
      <c r="J415" s="139">
        <f t="shared" si="226"/>
        <v>13558.8</v>
      </c>
      <c r="K415" s="139">
        <f t="shared" si="226"/>
        <v>0</v>
      </c>
      <c r="L415" s="139">
        <f t="shared" si="226"/>
        <v>13558.8</v>
      </c>
      <c r="M415" s="139">
        <f t="shared" si="226"/>
        <v>0</v>
      </c>
      <c r="N415" s="139">
        <f t="shared" si="226"/>
        <v>0</v>
      </c>
      <c r="O415" s="139">
        <f t="shared" si="226"/>
        <v>0</v>
      </c>
      <c r="P415" s="139">
        <f>SUM(P416:P420)</f>
        <v>-13558.8</v>
      </c>
      <c r="Q415" s="139">
        <f t="shared" si="226"/>
        <v>0</v>
      </c>
      <c r="R415" s="139">
        <f t="shared" si="226"/>
        <v>-13558.8</v>
      </c>
      <c r="S415" s="139">
        <f>SUM(S416:S420)</f>
        <v>0</v>
      </c>
      <c r="T415" s="139">
        <f>SUM(T416:T420)</f>
        <v>0</v>
      </c>
      <c r="U415" s="139">
        <f>SUM(U416:U420)</f>
        <v>0</v>
      </c>
      <c r="V415" s="139">
        <f>SUM(V416:V420)</f>
        <v>0</v>
      </c>
      <c r="W415" s="139">
        <f t="shared" si="226"/>
        <v>0</v>
      </c>
      <c r="X415" s="139">
        <f t="shared" si="226"/>
        <v>0</v>
      </c>
      <c r="Y415" s="62"/>
      <c r="Z415" s="62"/>
      <c r="AA415" s="62"/>
      <c r="AB415" s="62"/>
      <c r="AC415" s="62"/>
    </row>
    <row r="416" spans="1:29" s="220" customFormat="1" ht="12.75" customHeight="1">
      <c r="A416" s="67"/>
      <c r="B416" s="51"/>
      <c r="C416" s="51"/>
      <c r="D416" s="37"/>
      <c r="E416" s="96" t="s">
        <v>367</v>
      </c>
      <c r="F416" s="78" t="s">
        <v>368</v>
      </c>
      <c r="G416" s="142">
        <f>H416+I416</f>
        <v>0</v>
      </c>
      <c r="H416" s="142">
        <v>0</v>
      </c>
      <c r="I416" s="142">
        <v>0</v>
      </c>
      <c r="J416" s="142">
        <f>K416+L416</f>
        <v>0</v>
      </c>
      <c r="K416" s="142">
        <v>0</v>
      </c>
      <c r="L416" s="142">
        <v>0</v>
      </c>
      <c r="M416" s="140">
        <f>N416+O416</f>
        <v>0</v>
      </c>
      <c r="N416" s="140">
        <v>0</v>
      </c>
      <c r="O416" s="140">
        <v>0</v>
      </c>
      <c r="P416" s="140">
        <f>Q416+R416</f>
        <v>0</v>
      </c>
      <c r="Q416" s="141">
        <f aca="true" t="shared" si="227" ref="Q416:R420">N416-K416</f>
        <v>0</v>
      </c>
      <c r="R416" s="141">
        <f t="shared" si="227"/>
        <v>0</v>
      </c>
      <c r="S416" s="140">
        <f>T416+U416</f>
        <v>0</v>
      </c>
      <c r="T416" s="140">
        <v>0</v>
      </c>
      <c r="U416" s="140">
        <v>0</v>
      </c>
      <c r="V416" s="140">
        <f>W416+X416</f>
        <v>0</v>
      </c>
      <c r="W416" s="140">
        <f t="shared" si="225"/>
        <v>0</v>
      </c>
      <c r="X416" s="140">
        <v>0</v>
      </c>
      <c r="Y416" s="56"/>
      <c r="Z416" s="56"/>
      <c r="AA416" s="56"/>
      <c r="AB416" s="56"/>
      <c r="AC416" s="56"/>
    </row>
    <row r="417" spans="1:29" s="220" customFormat="1" ht="12.75" customHeight="1">
      <c r="A417" s="67"/>
      <c r="B417" s="51"/>
      <c r="C417" s="51"/>
      <c r="D417" s="37"/>
      <c r="E417" s="96" t="s">
        <v>34</v>
      </c>
      <c r="F417" s="78" t="s">
        <v>33</v>
      </c>
      <c r="G417" s="142">
        <f>H417+I417</f>
        <v>0</v>
      </c>
      <c r="H417" s="142">
        <v>0</v>
      </c>
      <c r="I417" s="142">
        <v>0</v>
      </c>
      <c r="J417" s="142">
        <f>K417+L417</f>
        <v>0</v>
      </c>
      <c r="K417" s="142">
        <v>0</v>
      </c>
      <c r="L417" s="142">
        <v>0</v>
      </c>
      <c r="M417" s="140">
        <f>N417+O417</f>
        <v>0</v>
      </c>
      <c r="N417" s="140">
        <v>0</v>
      </c>
      <c r="O417" s="140">
        <v>0</v>
      </c>
      <c r="P417" s="140">
        <f>Q417+R417</f>
        <v>0</v>
      </c>
      <c r="Q417" s="141">
        <f t="shared" si="227"/>
        <v>0</v>
      </c>
      <c r="R417" s="141">
        <f t="shared" si="227"/>
        <v>0</v>
      </c>
      <c r="S417" s="140">
        <f>T417+U417</f>
        <v>0</v>
      </c>
      <c r="T417" s="140">
        <v>0</v>
      </c>
      <c r="U417" s="140">
        <v>0</v>
      </c>
      <c r="V417" s="140">
        <f>W417+X417</f>
        <v>0</v>
      </c>
      <c r="W417" s="140">
        <f t="shared" si="225"/>
        <v>0</v>
      </c>
      <c r="X417" s="140">
        <v>0</v>
      </c>
      <c r="Y417" s="56"/>
      <c r="Z417" s="56"/>
      <c r="AA417" s="56"/>
      <c r="AB417" s="56"/>
      <c r="AC417" s="56"/>
    </row>
    <row r="418" spans="1:29" s="220" customFormat="1" ht="12.75" customHeight="1">
      <c r="A418" s="67"/>
      <c r="B418" s="51"/>
      <c r="C418" s="51"/>
      <c r="D418" s="37"/>
      <c r="E418" s="96" t="s">
        <v>36</v>
      </c>
      <c r="F418" s="78" t="s">
        <v>35</v>
      </c>
      <c r="G418" s="142">
        <f>H418+I418</f>
        <v>0</v>
      </c>
      <c r="H418" s="142">
        <v>0</v>
      </c>
      <c r="I418" s="142">
        <v>0</v>
      </c>
      <c r="J418" s="142">
        <f>K418+L418</f>
        <v>12803.8</v>
      </c>
      <c r="K418" s="142">
        <v>0</v>
      </c>
      <c r="L418" s="142">
        <v>12803.8</v>
      </c>
      <c r="M418" s="140">
        <f>N418+O418</f>
        <v>0</v>
      </c>
      <c r="N418" s="140">
        <v>0</v>
      </c>
      <c r="O418" s="140">
        <v>0</v>
      </c>
      <c r="P418" s="140">
        <f>Q418+R418</f>
        <v>-12803.8</v>
      </c>
      <c r="Q418" s="141">
        <f t="shared" si="227"/>
        <v>0</v>
      </c>
      <c r="R418" s="141">
        <f t="shared" si="227"/>
        <v>-12803.8</v>
      </c>
      <c r="S418" s="140">
        <f>T418+U418</f>
        <v>0</v>
      </c>
      <c r="T418" s="140">
        <v>0</v>
      </c>
      <c r="U418" s="140">
        <v>0</v>
      </c>
      <c r="V418" s="140">
        <f>W418+X418</f>
        <v>0</v>
      </c>
      <c r="W418" s="140">
        <f t="shared" si="225"/>
        <v>0</v>
      </c>
      <c r="X418" s="140">
        <v>0</v>
      </c>
      <c r="Y418" s="56"/>
      <c r="Z418" s="56"/>
      <c r="AA418" s="56"/>
      <c r="AB418" s="56"/>
      <c r="AC418" s="56"/>
    </row>
    <row r="419" spans="1:29" s="220" customFormat="1" ht="12.75" customHeight="1">
      <c r="A419" s="67"/>
      <c r="B419" s="51"/>
      <c r="C419" s="51"/>
      <c r="D419" s="37"/>
      <c r="E419" s="102" t="s">
        <v>46</v>
      </c>
      <c r="F419" s="40" t="s">
        <v>45</v>
      </c>
      <c r="G419" s="142">
        <f>H419+I419</f>
        <v>500</v>
      </c>
      <c r="H419" s="142">
        <v>0</v>
      </c>
      <c r="I419" s="142">
        <v>500</v>
      </c>
      <c r="J419" s="142">
        <f>K419+L419</f>
        <v>580</v>
      </c>
      <c r="K419" s="142">
        <v>0</v>
      </c>
      <c r="L419" s="142">
        <v>580</v>
      </c>
      <c r="M419" s="140">
        <f>N419+O419</f>
        <v>0</v>
      </c>
      <c r="N419" s="140">
        <v>0</v>
      </c>
      <c r="O419" s="140">
        <v>0</v>
      </c>
      <c r="P419" s="140">
        <f>Q419+R419</f>
        <v>-580</v>
      </c>
      <c r="Q419" s="141">
        <f t="shared" si="227"/>
        <v>0</v>
      </c>
      <c r="R419" s="141">
        <f t="shared" si="227"/>
        <v>-580</v>
      </c>
      <c r="S419" s="140">
        <f>T419+U419</f>
        <v>0</v>
      </c>
      <c r="T419" s="140">
        <v>0</v>
      </c>
      <c r="U419" s="140">
        <v>0</v>
      </c>
      <c r="V419" s="140">
        <f>W419+X419</f>
        <v>0</v>
      </c>
      <c r="W419" s="140">
        <f t="shared" si="225"/>
        <v>0</v>
      </c>
      <c r="X419" s="140">
        <v>0</v>
      </c>
      <c r="Y419" s="56"/>
      <c r="Z419" s="56"/>
      <c r="AA419" s="56"/>
      <c r="AB419" s="56"/>
      <c r="AC419" s="56"/>
    </row>
    <row r="420" spans="1:29" s="220" customFormat="1" ht="12.75" customHeight="1">
      <c r="A420" s="67"/>
      <c r="B420" s="51"/>
      <c r="C420" s="51"/>
      <c r="D420" s="37"/>
      <c r="E420" s="96" t="s">
        <v>41</v>
      </c>
      <c r="F420" s="78" t="s">
        <v>42</v>
      </c>
      <c r="G420" s="142">
        <f>H420+I420</f>
        <v>0</v>
      </c>
      <c r="H420" s="142">
        <v>0</v>
      </c>
      <c r="I420" s="142">
        <v>0</v>
      </c>
      <c r="J420" s="142">
        <f>K420+L420</f>
        <v>175</v>
      </c>
      <c r="K420" s="142">
        <v>0</v>
      </c>
      <c r="L420" s="142">
        <v>175</v>
      </c>
      <c r="M420" s="140">
        <f>N420+O420</f>
        <v>0</v>
      </c>
      <c r="N420" s="140">
        <v>0</v>
      </c>
      <c r="O420" s="140">
        <v>0</v>
      </c>
      <c r="P420" s="140">
        <f>Q420+R420</f>
        <v>-175</v>
      </c>
      <c r="Q420" s="141">
        <f t="shared" si="227"/>
        <v>0</v>
      </c>
      <c r="R420" s="141">
        <f t="shared" si="227"/>
        <v>-175</v>
      </c>
      <c r="S420" s="140">
        <f>T420+U420</f>
        <v>0</v>
      </c>
      <c r="T420" s="140">
        <v>0</v>
      </c>
      <c r="U420" s="140">
        <v>0</v>
      </c>
      <c r="V420" s="140">
        <f>W420+X420</f>
        <v>0</v>
      </c>
      <c r="W420" s="140">
        <f t="shared" si="225"/>
        <v>0</v>
      </c>
      <c r="X420" s="140">
        <v>0</v>
      </c>
      <c r="Y420" s="56"/>
      <c r="Z420" s="56"/>
      <c r="AA420" s="56"/>
      <c r="AB420" s="56"/>
      <c r="AC420" s="56"/>
    </row>
    <row r="421" spans="1:29" s="221" customFormat="1" ht="27" customHeight="1">
      <c r="A421" s="59"/>
      <c r="B421" s="60"/>
      <c r="C421" s="60"/>
      <c r="D421" s="86"/>
      <c r="E421" s="97" t="s">
        <v>297</v>
      </c>
      <c r="F421" s="38"/>
      <c r="G421" s="139">
        <f aca="true" t="shared" si="228" ref="G421:X421">G422</f>
        <v>0</v>
      </c>
      <c r="H421" s="139">
        <f t="shared" si="228"/>
        <v>0</v>
      </c>
      <c r="I421" s="139">
        <f t="shared" si="228"/>
        <v>0</v>
      </c>
      <c r="J421" s="139">
        <f t="shared" si="228"/>
        <v>0</v>
      </c>
      <c r="K421" s="139">
        <f t="shared" si="228"/>
        <v>0</v>
      </c>
      <c r="L421" s="139">
        <f t="shared" si="228"/>
        <v>0</v>
      </c>
      <c r="M421" s="139">
        <f t="shared" si="228"/>
        <v>0</v>
      </c>
      <c r="N421" s="139">
        <f t="shared" si="228"/>
        <v>0</v>
      </c>
      <c r="O421" s="139">
        <f t="shared" si="228"/>
        <v>0</v>
      </c>
      <c r="P421" s="139">
        <f t="shared" si="228"/>
        <v>0</v>
      </c>
      <c r="Q421" s="139">
        <f t="shared" si="228"/>
        <v>0</v>
      </c>
      <c r="R421" s="139">
        <f t="shared" si="228"/>
        <v>0</v>
      </c>
      <c r="S421" s="139">
        <f t="shared" si="228"/>
        <v>0</v>
      </c>
      <c r="T421" s="139">
        <f t="shared" si="228"/>
        <v>0</v>
      </c>
      <c r="U421" s="139">
        <f t="shared" si="228"/>
        <v>0</v>
      </c>
      <c r="V421" s="139">
        <f t="shared" si="228"/>
        <v>0</v>
      </c>
      <c r="W421" s="139">
        <f t="shared" si="228"/>
        <v>0</v>
      </c>
      <c r="X421" s="139">
        <f t="shared" si="228"/>
        <v>0</v>
      </c>
      <c r="Y421" s="62"/>
      <c r="Z421" s="62"/>
      <c r="AA421" s="62"/>
      <c r="AB421" s="62"/>
      <c r="AC421" s="62"/>
    </row>
    <row r="422" spans="1:29" s="220" customFormat="1" ht="24" customHeight="1">
      <c r="A422" s="67"/>
      <c r="B422" s="51"/>
      <c r="C422" s="51"/>
      <c r="D422" s="37"/>
      <c r="E422" s="96" t="s">
        <v>13</v>
      </c>
      <c r="F422" s="78" t="s">
        <v>14</v>
      </c>
      <c r="G422" s="142">
        <f>H422+I422</f>
        <v>0</v>
      </c>
      <c r="H422" s="142">
        <v>0</v>
      </c>
      <c r="I422" s="142">
        <v>0</v>
      </c>
      <c r="J422" s="142">
        <f>K422+L422</f>
        <v>0</v>
      </c>
      <c r="K422" s="142">
        <v>0</v>
      </c>
      <c r="L422" s="142">
        <v>0</v>
      </c>
      <c r="M422" s="140">
        <f>N422+O422</f>
        <v>0</v>
      </c>
      <c r="N422" s="140">
        <v>0</v>
      </c>
      <c r="O422" s="140">
        <v>0</v>
      </c>
      <c r="P422" s="140">
        <f>Q422+R422</f>
        <v>0</v>
      </c>
      <c r="Q422" s="141">
        <f>N422-K422</f>
        <v>0</v>
      </c>
      <c r="R422" s="141">
        <f>O422-L422</f>
        <v>0</v>
      </c>
      <c r="S422" s="140">
        <f>T422+U422</f>
        <v>0</v>
      </c>
      <c r="T422" s="140">
        <v>0</v>
      </c>
      <c r="U422" s="140">
        <v>0</v>
      </c>
      <c r="V422" s="140">
        <f>W422+X422</f>
        <v>0</v>
      </c>
      <c r="W422" s="140">
        <v>0</v>
      </c>
      <c r="X422" s="140">
        <v>0</v>
      </c>
      <c r="Y422" s="56"/>
      <c r="Z422" s="56"/>
      <c r="AA422" s="56"/>
      <c r="AB422" s="56"/>
      <c r="AC422" s="56"/>
    </row>
    <row r="423" spans="1:29" s="220" customFormat="1" ht="12.75" customHeight="1">
      <c r="A423" s="77" t="s">
        <v>575</v>
      </c>
      <c r="B423" s="78" t="s">
        <v>569</v>
      </c>
      <c r="C423" s="78" t="s">
        <v>249</v>
      </c>
      <c r="D423" s="78" t="s">
        <v>268</v>
      </c>
      <c r="E423" s="96" t="s">
        <v>576</v>
      </c>
      <c r="F423" s="37"/>
      <c r="G423" s="134"/>
      <c r="H423" s="134"/>
      <c r="I423" s="134"/>
      <c r="J423" s="134"/>
      <c r="K423" s="134"/>
      <c r="L423" s="134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56"/>
      <c r="Z423" s="56"/>
      <c r="AA423" s="56"/>
      <c r="AB423" s="56"/>
      <c r="AC423" s="56"/>
    </row>
    <row r="424" spans="1:29" s="220" customFormat="1" ht="12.75" customHeight="1">
      <c r="A424" s="67"/>
      <c r="B424" s="51"/>
      <c r="C424" s="51"/>
      <c r="D424" s="37"/>
      <c r="E424" s="96" t="s">
        <v>167</v>
      </c>
      <c r="F424" s="37"/>
      <c r="G424" s="134"/>
      <c r="H424" s="134"/>
      <c r="I424" s="134"/>
      <c r="J424" s="134"/>
      <c r="K424" s="134"/>
      <c r="L424" s="134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56"/>
      <c r="Z424" s="56"/>
      <c r="AA424" s="56"/>
      <c r="AB424" s="56"/>
      <c r="AC424" s="56"/>
    </row>
    <row r="425" spans="1:29" s="221" customFormat="1" ht="18" customHeight="1">
      <c r="A425" s="59"/>
      <c r="B425" s="60"/>
      <c r="C425" s="60"/>
      <c r="D425" s="86"/>
      <c r="E425" s="97" t="s">
        <v>298</v>
      </c>
      <c r="F425" s="38"/>
      <c r="G425" s="139">
        <f aca="true" t="shared" si="229" ref="G425:X425">G426</f>
        <v>0</v>
      </c>
      <c r="H425" s="139">
        <f t="shared" si="229"/>
        <v>0</v>
      </c>
      <c r="I425" s="139">
        <f t="shared" si="229"/>
        <v>0</v>
      </c>
      <c r="J425" s="139">
        <f t="shared" si="229"/>
        <v>0</v>
      </c>
      <c r="K425" s="139">
        <f t="shared" si="229"/>
        <v>0</v>
      </c>
      <c r="L425" s="139">
        <f t="shared" si="229"/>
        <v>0</v>
      </c>
      <c r="M425" s="139">
        <f t="shared" si="229"/>
        <v>0</v>
      </c>
      <c r="N425" s="139">
        <f t="shared" si="229"/>
        <v>0</v>
      </c>
      <c r="O425" s="139">
        <f t="shared" si="229"/>
        <v>0</v>
      </c>
      <c r="P425" s="139">
        <f t="shared" si="229"/>
        <v>0</v>
      </c>
      <c r="Q425" s="139">
        <f t="shared" si="229"/>
        <v>0</v>
      </c>
      <c r="R425" s="139">
        <f t="shared" si="229"/>
        <v>0</v>
      </c>
      <c r="S425" s="139">
        <f t="shared" si="229"/>
        <v>0</v>
      </c>
      <c r="T425" s="139">
        <f t="shared" si="229"/>
        <v>0</v>
      </c>
      <c r="U425" s="139">
        <f t="shared" si="229"/>
        <v>0</v>
      </c>
      <c r="V425" s="139">
        <f t="shared" si="229"/>
        <v>0</v>
      </c>
      <c r="W425" s="139">
        <f t="shared" si="229"/>
        <v>0</v>
      </c>
      <c r="X425" s="139">
        <f t="shared" si="229"/>
        <v>0</v>
      </c>
      <c r="Y425" s="62"/>
      <c r="Z425" s="62"/>
      <c r="AA425" s="62"/>
      <c r="AB425" s="62"/>
      <c r="AC425" s="62"/>
    </row>
    <row r="426" spans="1:29" s="220" customFormat="1" ht="21" customHeight="1">
      <c r="A426" s="67"/>
      <c r="B426" s="51"/>
      <c r="C426" s="51"/>
      <c r="D426" s="37"/>
      <c r="E426" s="96" t="s">
        <v>13</v>
      </c>
      <c r="F426" s="78" t="s">
        <v>14</v>
      </c>
      <c r="G426" s="142">
        <f>H426+I426</f>
        <v>0</v>
      </c>
      <c r="H426" s="142">
        <v>0</v>
      </c>
      <c r="I426" s="142">
        <v>0</v>
      </c>
      <c r="J426" s="142">
        <f>K426+L426</f>
        <v>0</v>
      </c>
      <c r="K426" s="142">
        <v>0</v>
      </c>
      <c r="L426" s="142">
        <v>0</v>
      </c>
      <c r="M426" s="140">
        <f>N426+O426</f>
        <v>0</v>
      </c>
      <c r="N426" s="140">
        <v>0</v>
      </c>
      <c r="O426" s="140">
        <v>0</v>
      </c>
      <c r="P426" s="140">
        <f>Q426+R426</f>
        <v>0</v>
      </c>
      <c r="Q426" s="141">
        <f>N426-K426</f>
        <v>0</v>
      </c>
      <c r="R426" s="141">
        <f>O426-L426</f>
        <v>0</v>
      </c>
      <c r="S426" s="140">
        <f>T426+U426</f>
        <v>0</v>
      </c>
      <c r="T426" s="140">
        <v>0</v>
      </c>
      <c r="U426" s="140">
        <v>0</v>
      </c>
      <c r="V426" s="140">
        <f>W426+X426</f>
        <v>0</v>
      </c>
      <c r="W426" s="140">
        <v>0</v>
      </c>
      <c r="X426" s="140">
        <v>0</v>
      </c>
      <c r="Y426" s="56"/>
      <c r="Z426" s="56"/>
      <c r="AA426" s="56"/>
      <c r="AB426" s="56"/>
      <c r="AC426" s="56"/>
    </row>
    <row r="427" spans="1:29" s="221" customFormat="1" ht="19.5" customHeight="1">
      <c r="A427" s="203" t="s">
        <v>577</v>
      </c>
      <c r="B427" s="204" t="s">
        <v>569</v>
      </c>
      <c r="C427" s="204" t="s">
        <v>268</v>
      </c>
      <c r="D427" s="205" t="s">
        <v>246</v>
      </c>
      <c r="E427" s="170" t="s">
        <v>578</v>
      </c>
      <c r="F427" s="191"/>
      <c r="G427" s="192">
        <f>G429+G432</f>
        <v>2800</v>
      </c>
      <c r="H427" s="192">
        <f>H429+H432</f>
        <v>2800</v>
      </c>
      <c r="I427" s="192">
        <f>I429+I432</f>
        <v>0</v>
      </c>
      <c r="J427" s="192">
        <f>J431</f>
        <v>650</v>
      </c>
      <c r="K427" s="192">
        <f>K431</f>
        <v>650</v>
      </c>
      <c r="L427" s="192">
        <f>L429+L432</f>
        <v>0</v>
      </c>
      <c r="M427" s="192">
        <f>N427+O427</f>
        <v>850</v>
      </c>
      <c r="N427" s="192">
        <f>N431</f>
        <v>850</v>
      </c>
      <c r="O427" s="192">
        <f>O429+O432</f>
        <v>0</v>
      </c>
      <c r="P427" s="192">
        <f>P431</f>
        <v>200</v>
      </c>
      <c r="Q427" s="192">
        <f>Q431</f>
        <v>200</v>
      </c>
      <c r="R427" s="192">
        <f>R429+R432</f>
        <v>0</v>
      </c>
      <c r="S427" s="192">
        <f>S431</f>
        <v>850</v>
      </c>
      <c r="T427" s="192">
        <f>T431</f>
        <v>850</v>
      </c>
      <c r="U427" s="192">
        <f>U429+U432</f>
        <v>0</v>
      </c>
      <c r="V427" s="192">
        <f>V431</f>
        <v>850</v>
      </c>
      <c r="W427" s="192">
        <f>W431</f>
        <v>850</v>
      </c>
      <c r="X427" s="192">
        <f>X429+X432</f>
        <v>0</v>
      </c>
      <c r="Y427" s="62"/>
      <c r="Z427" s="62"/>
      <c r="AA427" s="62"/>
      <c r="AB427" s="62"/>
      <c r="AC427" s="62"/>
    </row>
    <row r="428" spans="1:29" s="220" customFormat="1" ht="12.75" customHeight="1">
      <c r="A428" s="67"/>
      <c r="B428" s="51"/>
      <c r="C428" s="51"/>
      <c r="D428" s="37"/>
      <c r="E428" s="96" t="s">
        <v>251</v>
      </c>
      <c r="F428" s="37"/>
      <c r="G428" s="134"/>
      <c r="H428" s="134"/>
      <c r="I428" s="134"/>
      <c r="J428" s="134"/>
      <c r="K428" s="134"/>
      <c r="L428" s="134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56"/>
      <c r="Z428" s="56"/>
      <c r="AA428" s="56"/>
      <c r="AB428" s="56"/>
      <c r="AC428" s="56"/>
    </row>
    <row r="429" spans="1:29" s="220" customFormat="1" ht="12.75" customHeight="1">
      <c r="A429" s="77" t="s">
        <v>579</v>
      </c>
      <c r="B429" s="78" t="s">
        <v>569</v>
      </c>
      <c r="C429" s="78" t="s">
        <v>268</v>
      </c>
      <c r="D429" s="78" t="s">
        <v>249</v>
      </c>
      <c r="E429" s="96" t="s">
        <v>580</v>
      </c>
      <c r="F429" s="37"/>
      <c r="G429" s="142">
        <f aca="true" t="shared" si="230" ref="G429:L429">G431</f>
        <v>0</v>
      </c>
      <c r="H429" s="142">
        <f t="shared" si="230"/>
        <v>0</v>
      </c>
      <c r="I429" s="142">
        <f t="shared" si="230"/>
        <v>0</v>
      </c>
      <c r="J429" s="142">
        <f>K429</f>
        <v>0</v>
      </c>
      <c r="K429" s="142">
        <v>0</v>
      </c>
      <c r="L429" s="142">
        <f t="shared" si="230"/>
        <v>0</v>
      </c>
      <c r="M429" s="140">
        <f>N429+O429</f>
        <v>0</v>
      </c>
      <c r="N429" s="140">
        <v>0</v>
      </c>
      <c r="O429" s="140">
        <v>0</v>
      </c>
      <c r="P429" s="140">
        <f>Q429+R429</f>
        <v>0</v>
      </c>
      <c r="Q429" s="141">
        <f>N429-K429</f>
        <v>0</v>
      </c>
      <c r="R429" s="141">
        <f>O429-L429</f>
        <v>0</v>
      </c>
      <c r="S429" s="140">
        <f>T429+U429</f>
        <v>0</v>
      </c>
      <c r="T429" s="140">
        <v>0</v>
      </c>
      <c r="U429" s="140">
        <v>0</v>
      </c>
      <c r="V429" s="140">
        <f>W429+X429</f>
        <v>0</v>
      </c>
      <c r="W429" s="140">
        <v>0</v>
      </c>
      <c r="X429" s="140">
        <v>0</v>
      </c>
      <c r="Y429" s="56"/>
      <c r="Z429" s="56"/>
      <c r="AA429" s="56"/>
      <c r="AB429" s="56"/>
      <c r="AC429" s="56"/>
    </row>
    <row r="430" spans="1:29" s="220" customFormat="1" ht="12.75" customHeight="1">
      <c r="A430" s="67"/>
      <c r="B430" s="51"/>
      <c r="C430" s="51"/>
      <c r="D430" s="37"/>
      <c r="E430" s="96" t="s">
        <v>167</v>
      </c>
      <c r="F430" s="37"/>
      <c r="G430" s="134"/>
      <c r="H430" s="134"/>
      <c r="I430" s="134"/>
      <c r="J430" s="134"/>
      <c r="K430" s="134"/>
      <c r="L430" s="134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56"/>
      <c r="Z430" s="56"/>
      <c r="AA430" s="56"/>
      <c r="AB430" s="56"/>
      <c r="AC430" s="56"/>
    </row>
    <row r="431" spans="1:29" s="221" customFormat="1" ht="12" customHeight="1">
      <c r="A431" s="59"/>
      <c r="B431" s="60"/>
      <c r="C431" s="60"/>
      <c r="D431" s="86"/>
      <c r="E431" s="97" t="s">
        <v>298</v>
      </c>
      <c r="F431" s="38"/>
      <c r="G431" s="139">
        <v>0</v>
      </c>
      <c r="H431" s="139">
        <v>0</v>
      </c>
      <c r="I431" s="139">
        <f>I432</f>
        <v>0</v>
      </c>
      <c r="J431" s="139">
        <f>K431+L431</f>
        <v>650</v>
      </c>
      <c r="K431" s="139">
        <f>K434</f>
        <v>650</v>
      </c>
      <c r="L431" s="139">
        <f>L432</f>
        <v>0</v>
      </c>
      <c r="M431" s="139">
        <f>N431+O431</f>
        <v>850</v>
      </c>
      <c r="N431" s="139">
        <f>N432+N434</f>
        <v>850</v>
      </c>
      <c r="O431" s="139">
        <f>O432</f>
        <v>0</v>
      </c>
      <c r="P431" s="139">
        <f>Q431</f>
        <v>200</v>
      </c>
      <c r="Q431" s="139">
        <f>Q434</f>
        <v>200</v>
      </c>
      <c r="R431" s="139">
        <f>R432</f>
        <v>0</v>
      </c>
      <c r="S431" s="139">
        <f>S434</f>
        <v>850</v>
      </c>
      <c r="T431" s="139">
        <f>T434</f>
        <v>850</v>
      </c>
      <c r="U431" s="139">
        <f>U432</f>
        <v>0</v>
      </c>
      <c r="V431" s="139">
        <f>V434</f>
        <v>850</v>
      </c>
      <c r="W431" s="139">
        <f>W434</f>
        <v>850</v>
      </c>
      <c r="X431" s="139">
        <f>X432</f>
        <v>0</v>
      </c>
      <c r="Y431" s="62"/>
      <c r="Z431" s="62"/>
      <c r="AA431" s="62"/>
      <c r="AB431" s="62"/>
      <c r="AC431" s="62"/>
    </row>
    <row r="432" spans="1:29" s="220" customFormat="1" ht="12.75" customHeight="1">
      <c r="A432" s="67"/>
      <c r="B432" s="51"/>
      <c r="C432" s="51"/>
      <c r="D432" s="37"/>
      <c r="E432" s="96" t="s">
        <v>13</v>
      </c>
      <c r="F432" s="78" t="s">
        <v>14</v>
      </c>
      <c r="G432" s="142">
        <f aca="true" t="shared" si="231" ref="G432:L432">G435</f>
        <v>2800</v>
      </c>
      <c r="H432" s="142">
        <f t="shared" si="231"/>
        <v>2800</v>
      </c>
      <c r="I432" s="142">
        <f t="shared" si="231"/>
        <v>0</v>
      </c>
      <c r="J432" s="142">
        <f>K432</f>
        <v>0</v>
      </c>
      <c r="K432" s="142">
        <v>0</v>
      </c>
      <c r="L432" s="142">
        <f t="shared" si="231"/>
        <v>0</v>
      </c>
      <c r="M432" s="140">
        <f>N432+O432</f>
        <v>0</v>
      </c>
      <c r="N432" s="140">
        <v>0</v>
      </c>
      <c r="O432" s="140">
        <v>0</v>
      </c>
      <c r="P432" s="140">
        <f>Q432+R432</f>
        <v>0</v>
      </c>
      <c r="Q432" s="141">
        <f>N432-K432</f>
        <v>0</v>
      </c>
      <c r="R432" s="141">
        <f>O432-L432</f>
        <v>0</v>
      </c>
      <c r="S432" s="140">
        <f>T432+U432</f>
        <v>0</v>
      </c>
      <c r="T432" s="140">
        <v>0</v>
      </c>
      <c r="U432" s="140">
        <v>0</v>
      </c>
      <c r="V432" s="140">
        <f>W432+X432</f>
        <v>0</v>
      </c>
      <c r="W432" s="140">
        <v>0</v>
      </c>
      <c r="X432" s="140">
        <v>0</v>
      </c>
      <c r="Y432" s="56"/>
      <c r="Z432" s="56"/>
      <c r="AA432" s="56"/>
      <c r="AB432" s="56"/>
      <c r="AC432" s="56"/>
    </row>
    <row r="433" spans="1:29" s="220" customFormat="1" ht="12.75" customHeight="1">
      <c r="A433" s="77" t="s">
        <v>581</v>
      </c>
      <c r="B433" s="78" t="s">
        <v>569</v>
      </c>
      <c r="C433" s="78" t="s">
        <v>268</v>
      </c>
      <c r="D433" s="78" t="s">
        <v>268</v>
      </c>
      <c r="E433" s="96" t="s">
        <v>582</v>
      </c>
      <c r="F433" s="37"/>
      <c r="G433" s="134"/>
      <c r="H433" s="134"/>
      <c r="I433" s="134"/>
      <c r="J433" s="134"/>
      <c r="K433" s="134"/>
      <c r="L433" s="134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56"/>
      <c r="Z433" s="56"/>
      <c r="AA433" s="56"/>
      <c r="AB433" s="56"/>
      <c r="AC433" s="56"/>
    </row>
    <row r="434" spans="1:29" s="220" customFormat="1" ht="12.75" customHeight="1">
      <c r="A434" s="67"/>
      <c r="B434" s="51"/>
      <c r="C434" s="51"/>
      <c r="D434" s="37"/>
      <c r="E434" s="96" t="s">
        <v>124</v>
      </c>
      <c r="F434" s="78">
        <v>4729</v>
      </c>
      <c r="G434" s="134">
        <v>0</v>
      </c>
      <c r="H434" s="134">
        <v>0</v>
      </c>
      <c r="I434" s="134">
        <v>0</v>
      </c>
      <c r="J434" s="134">
        <f>K434+L434</f>
        <v>650</v>
      </c>
      <c r="K434" s="134">
        <v>650</v>
      </c>
      <c r="L434" s="134">
        <v>0</v>
      </c>
      <c r="M434" s="135">
        <f>N434+O434</f>
        <v>850</v>
      </c>
      <c r="N434" s="135">
        <f>'[6]բյուջե 2024'!$Z$76/1000</f>
        <v>850</v>
      </c>
      <c r="O434" s="135">
        <v>0</v>
      </c>
      <c r="P434" s="140">
        <f>Q434+R434</f>
        <v>200</v>
      </c>
      <c r="Q434" s="141">
        <f>N434-K434</f>
        <v>200</v>
      </c>
      <c r="R434" s="141">
        <f>O434-L434</f>
        <v>0</v>
      </c>
      <c r="S434" s="135">
        <f>T434+U434</f>
        <v>850</v>
      </c>
      <c r="T434" s="135">
        <f>N434</f>
        <v>850</v>
      </c>
      <c r="U434" s="135">
        <v>0</v>
      </c>
      <c r="V434" s="135">
        <f>W434+X434</f>
        <v>850</v>
      </c>
      <c r="W434" s="135">
        <f>T434</f>
        <v>850</v>
      </c>
      <c r="X434" s="135">
        <v>0</v>
      </c>
      <c r="Y434" s="56"/>
      <c r="Z434" s="56"/>
      <c r="AA434" s="56"/>
      <c r="AB434" s="56"/>
      <c r="AC434" s="56"/>
    </row>
    <row r="435" spans="1:29" s="221" customFormat="1" ht="14.25" customHeight="1">
      <c r="A435" s="59"/>
      <c r="B435" s="60"/>
      <c r="C435" s="60"/>
      <c r="D435" s="86"/>
      <c r="E435" s="97" t="s">
        <v>298</v>
      </c>
      <c r="F435" s="38"/>
      <c r="G435" s="139">
        <f aca="true" t="shared" si="232" ref="G435:X435">G436</f>
        <v>2800</v>
      </c>
      <c r="H435" s="139">
        <f t="shared" si="232"/>
        <v>2800</v>
      </c>
      <c r="I435" s="139">
        <f t="shared" si="232"/>
        <v>0</v>
      </c>
      <c r="J435" s="139">
        <f t="shared" si="232"/>
        <v>0</v>
      </c>
      <c r="K435" s="139">
        <f t="shared" si="232"/>
        <v>0</v>
      </c>
      <c r="L435" s="139">
        <f t="shared" si="232"/>
        <v>0</v>
      </c>
      <c r="M435" s="139">
        <f t="shared" si="232"/>
        <v>0</v>
      </c>
      <c r="N435" s="139">
        <f t="shared" si="232"/>
        <v>0</v>
      </c>
      <c r="O435" s="139">
        <f t="shared" si="232"/>
        <v>0</v>
      </c>
      <c r="P435" s="139">
        <f t="shared" si="232"/>
        <v>0</v>
      </c>
      <c r="Q435" s="139">
        <f t="shared" si="232"/>
        <v>0</v>
      </c>
      <c r="R435" s="139">
        <f t="shared" si="232"/>
        <v>0</v>
      </c>
      <c r="S435" s="139">
        <f t="shared" si="232"/>
        <v>0</v>
      </c>
      <c r="T435" s="139">
        <f t="shared" si="232"/>
        <v>0</v>
      </c>
      <c r="U435" s="139">
        <f t="shared" si="232"/>
        <v>0</v>
      </c>
      <c r="V435" s="139">
        <f t="shared" si="232"/>
        <v>0</v>
      </c>
      <c r="W435" s="139">
        <f t="shared" si="232"/>
        <v>0</v>
      </c>
      <c r="X435" s="139">
        <f t="shared" si="232"/>
        <v>0</v>
      </c>
      <c r="Y435" s="62"/>
      <c r="Z435" s="62"/>
      <c r="AA435" s="62"/>
      <c r="AB435" s="62"/>
      <c r="AC435" s="62"/>
    </row>
    <row r="436" spans="1:29" s="220" customFormat="1" ht="38.25" customHeight="1">
      <c r="A436" s="67"/>
      <c r="B436" s="51"/>
      <c r="C436" s="51"/>
      <c r="D436" s="37"/>
      <c r="E436" s="102" t="s">
        <v>15</v>
      </c>
      <c r="F436" s="40" t="s">
        <v>16</v>
      </c>
      <c r="G436" s="142">
        <f>H436+I436</f>
        <v>2800</v>
      </c>
      <c r="H436" s="142">
        <v>2800</v>
      </c>
      <c r="I436" s="142">
        <v>0</v>
      </c>
      <c r="J436" s="142">
        <f>K436+L436</f>
        <v>0</v>
      </c>
      <c r="K436" s="142">
        <v>0</v>
      </c>
      <c r="L436" s="142">
        <v>0</v>
      </c>
      <c r="M436" s="140">
        <f>N436+O436</f>
        <v>0</v>
      </c>
      <c r="N436" s="140">
        <v>0</v>
      </c>
      <c r="O436" s="140">
        <v>0</v>
      </c>
      <c r="P436" s="140">
        <f>Q436+R436</f>
        <v>0</v>
      </c>
      <c r="Q436" s="141">
        <f>N436-K436</f>
        <v>0</v>
      </c>
      <c r="R436" s="141">
        <f>O436-L436</f>
        <v>0</v>
      </c>
      <c r="S436" s="140">
        <f>T436+U436</f>
        <v>0</v>
      </c>
      <c r="T436" s="140">
        <v>0</v>
      </c>
      <c r="U436" s="140">
        <v>0</v>
      </c>
      <c r="V436" s="140">
        <f>W436+X436</f>
        <v>0</v>
      </c>
      <c r="W436" s="140">
        <v>0</v>
      </c>
      <c r="X436" s="140">
        <v>0</v>
      </c>
      <c r="Y436" s="56"/>
      <c r="Z436" s="56"/>
      <c r="AA436" s="56"/>
      <c r="AB436" s="56"/>
      <c r="AC436" s="56"/>
    </row>
    <row r="437" spans="1:29" s="221" customFormat="1" ht="21" customHeight="1">
      <c r="A437" s="203" t="s">
        <v>583</v>
      </c>
      <c r="B437" s="204" t="s">
        <v>569</v>
      </c>
      <c r="C437" s="204" t="s">
        <v>260</v>
      </c>
      <c r="D437" s="205" t="s">
        <v>246</v>
      </c>
      <c r="E437" s="170" t="s">
        <v>584</v>
      </c>
      <c r="F437" s="191"/>
      <c r="G437" s="192">
        <f>G439</f>
        <v>68837.027</v>
      </c>
      <c r="H437" s="192">
        <f aca="true" t="shared" si="233" ref="H437:X437">H439</f>
        <v>68837.027</v>
      </c>
      <c r="I437" s="192">
        <f t="shared" si="233"/>
        <v>0</v>
      </c>
      <c r="J437" s="192">
        <f t="shared" si="233"/>
        <v>74935</v>
      </c>
      <c r="K437" s="192">
        <f t="shared" si="233"/>
        <v>74935</v>
      </c>
      <c r="L437" s="192">
        <f t="shared" si="233"/>
        <v>0</v>
      </c>
      <c r="M437" s="192">
        <f t="shared" si="233"/>
        <v>84720.04862831005</v>
      </c>
      <c r="N437" s="192">
        <f t="shared" si="233"/>
        <v>84720.04862831005</v>
      </c>
      <c r="O437" s="192">
        <f t="shared" si="233"/>
        <v>0</v>
      </c>
      <c r="P437" s="192">
        <f>P439</f>
        <v>9785.048628310047</v>
      </c>
      <c r="Q437" s="192">
        <f t="shared" si="233"/>
        <v>9785.048628310047</v>
      </c>
      <c r="R437" s="192">
        <f t="shared" si="233"/>
        <v>0</v>
      </c>
      <c r="S437" s="192">
        <f>S439</f>
        <v>84052.64244002174</v>
      </c>
      <c r="T437" s="192">
        <f>T439</f>
        <v>84052.64244002174</v>
      </c>
      <c r="U437" s="192">
        <f>U439</f>
        <v>0</v>
      </c>
      <c r="V437" s="192">
        <f>V439</f>
        <v>84079.58835972555</v>
      </c>
      <c r="W437" s="192">
        <f t="shared" si="233"/>
        <v>84079.58835972555</v>
      </c>
      <c r="X437" s="192">
        <f t="shared" si="233"/>
        <v>0</v>
      </c>
      <c r="Y437" s="62"/>
      <c r="Z437" s="62"/>
      <c r="AA437" s="62"/>
      <c r="AB437" s="62"/>
      <c r="AC437" s="62"/>
    </row>
    <row r="438" spans="1:29" s="220" customFormat="1" ht="12.75" customHeight="1">
      <c r="A438" s="67"/>
      <c r="B438" s="51"/>
      <c r="C438" s="51"/>
      <c r="D438" s="37"/>
      <c r="E438" s="96" t="s">
        <v>251</v>
      </c>
      <c r="F438" s="37"/>
      <c r="G438" s="134"/>
      <c r="H438" s="134"/>
      <c r="I438" s="134"/>
      <c r="J438" s="134"/>
      <c r="K438" s="134"/>
      <c r="L438" s="134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56"/>
      <c r="Z438" s="56"/>
      <c r="AA438" s="56"/>
      <c r="AB438" s="56"/>
      <c r="AC438" s="56"/>
    </row>
    <row r="439" spans="1:29" s="220" customFormat="1" ht="12.75" customHeight="1">
      <c r="A439" s="77" t="s">
        <v>585</v>
      </c>
      <c r="B439" s="78" t="s">
        <v>569</v>
      </c>
      <c r="C439" s="78" t="s">
        <v>260</v>
      </c>
      <c r="D439" s="78" t="s">
        <v>249</v>
      </c>
      <c r="E439" s="96" t="s">
        <v>0</v>
      </c>
      <c r="F439" s="37"/>
      <c r="G439" s="142">
        <f>H439+I439</f>
        <v>68837.027</v>
      </c>
      <c r="H439" s="142">
        <f>H441</f>
        <v>68837.027</v>
      </c>
      <c r="I439" s="142">
        <f>I441</f>
        <v>0</v>
      </c>
      <c r="J439" s="142">
        <f>J441</f>
        <v>74935</v>
      </c>
      <c r="K439" s="142">
        <f>K441</f>
        <v>74935</v>
      </c>
      <c r="L439" s="142">
        <f>L441</f>
        <v>0</v>
      </c>
      <c r="M439" s="142">
        <f>N439+O439</f>
        <v>84720.04862831005</v>
      </c>
      <c r="N439" s="142">
        <f>N441</f>
        <v>84720.04862831005</v>
      </c>
      <c r="O439" s="142">
        <f>O441</f>
        <v>0</v>
      </c>
      <c r="P439" s="142">
        <f>Q439+R439</f>
        <v>9785.048628310047</v>
      </c>
      <c r="Q439" s="141">
        <f>N439-K439</f>
        <v>9785.048628310047</v>
      </c>
      <c r="R439" s="141">
        <f>O439-L439</f>
        <v>0</v>
      </c>
      <c r="S439" s="142">
        <f>S441</f>
        <v>84052.64244002174</v>
      </c>
      <c r="T439" s="142">
        <f>T441</f>
        <v>84052.64244002174</v>
      </c>
      <c r="U439" s="142">
        <f>U441</f>
        <v>0</v>
      </c>
      <c r="V439" s="142">
        <f>W439+X439</f>
        <v>84079.58835972555</v>
      </c>
      <c r="W439" s="142">
        <f>W441</f>
        <v>84079.58835972555</v>
      </c>
      <c r="X439" s="142">
        <v>0</v>
      </c>
      <c r="Y439" s="56"/>
      <c r="Z439" s="56"/>
      <c r="AA439" s="56"/>
      <c r="AB439" s="56"/>
      <c r="AC439" s="56"/>
    </row>
    <row r="440" spans="1:29" s="220" customFormat="1" ht="12.75" customHeight="1">
      <c r="A440" s="67"/>
      <c r="B440" s="51"/>
      <c r="C440" s="51"/>
      <c r="D440" s="37"/>
      <c r="E440" s="96" t="s">
        <v>167</v>
      </c>
      <c r="F440" s="37"/>
      <c r="G440" s="134"/>
      <c r="H440" s="134"/>
      <c r="I440" s="134"/>
      <c r="J440" s="134"/>
      <c r="K440" s="134"/>
      <c r="L440" s="134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56"/>
      <c r="Z440" s="56"/>
      <c r="AA440" s="56"/>
      <c r="AB440" s="56"/>
      <c r="AC440" s="56"/>
    </row>
    <row r="441" spans="1:29" s="221" customFormat="1" ht="12.75" customHeight="1">
      <c r="A441" s="59"/>
      <c r="B441" s="60"/>
      <c r="C441" s="60"/>
      <c r="D441" s="86"/>
      <c r="E441" s="97" t="s">
        <v>299</v>
      </c>
      <c r="F441" s="38"/>
      <c r="G441" s="139">
        <f aca="true" t="shared" si="234" ref="G441:X441">G442+G443</f>
        <v>68837.027</v>
      </c>
      <c r="H441" s="139">
        <f t="shared" si="234"/>
        <v>68837.027</v>
      </c>
      <c r="I441" s="139">
        <f t="shared" si="234"/>
        <v>0</v>
      </c>
      <c r="J441" s="139">
        <f t="shared" si="234"/>
        <v>74935</v>
      </c>
      <c r="K441" s="139">
        <f t="shared" si="234"/>
        <v>74935</v>
      </c>
      <c r="L441" s="139">
        <f t="shared" si="234"/>
        <v>0</v>
      </c>
      <c r="M441" s="139">
        <f t="shared" si="234"/>
        <v>84720.04862831005</v>
      </c>
      <c r="N441" s="139">
        <f t="shared" si="234"/>
        <v>84720.04862831005</v>
      </c>
      <c r="O441" s="139">
        <f t="shared" si="234"/>
        <v>0</v>
      </c>
      <c r="P441" s="139">
        <f>P442+P443</f>
        <v>9785.048628310053</v>
      </c>
      <c r="Q441" s="139">
        <f t="shared" si="234"/>
        <v>9785.048628310053</v>
      </c>
      <c r="R441" s="139">
        <f t="shared" si="234"/>
        <v>0</v>
      </c>
      <c r="S441" s="139">
        <f>S442+S443</f>
        <v>84052.64244002174</v>
      </c>
      <c r="T441" s="139">
        <f>T442+T443</f>
        <v>84052.64244002174</v>
      </c>
      <c r="U441" s="139">
        <f>U442+U443</f>
        <v>0</v>
      </c>
      <c r="V441" s="139">
        <f>V442+V443</f>
        <v>84079.58835972555</v>
      </c>
      <c r="W441" s="139">
        <f t="shared" si="234"/>
        <v>84079.58835972555</v>
      </c>
      <c r="X441" s="139">
        <f t="shared" si="234"/>
        <v>0</v>
      </c>
      <c r="Y441" s="62"/>
      <c r="Z441" s="62"/>
      <c r="AA441" s="62"/>
      <c r="AB441" s="62"/>
      <c r="AC441" s="62"/>
    </row>
    <row r="442" spans="1:29" s="221" customFormat="1" ht="33" customHeight="1">
      <c r="A442" s="59"/>
      <c r="B442" s="60"/>
      <c r="C442" s="60"/>
      <c r="D442" s="86"/>
      <c r="E442" s="102" t="s">
        <v>15</v>
      </c>
      <c r="F442" s="40" t="s">
        <v>16</v>
      </c>
      <c r="G442" s="142">
        <f>H442+I442</f>
        <v>61338.4</v>
      </c>
      <c r="H442" s="142">
        <f>'[5]3'!$H$223+'[5]3'!$H$234</f>
        <v>61338.4</v>
      </c>
      <c r="I442" s="142">
        <v>0</v>
      </c>
      <c r="J442" s="142">
        <f>K442+L442</f>
        <v>62153.5</v>
      </c>
      <c r="K442" s="142">
        <v>62153.5</v>
      </c>
      <c r="L442" s="142">
        <v>0</v>
      </c>
      <c r="M442" s="140">
        <f>N442+O442</f>
        <v>75913.92862831005</v>
      </c>
      <c r="N442" s="140">
        <f>'[10]ՄԺ-ծախս'!$N$17+'[13]ՄԺ-Ծ'!$M$14</f>
        <v>75913.92862831005</v>
      </c>
      <c r="O442" s="140">
        <v>0</v>
      </c>
      <c r="P442" s="140">
        <f>Q442+R442</f>
        <v>13760.428628310052</v>
      </c>
      <c r="Q442" s="141">
        <f>N442-K442</f>
        <v>13760.428628310052</v>
      </c>
      <c r="R442" s="141">
        <f>O442-L442</f>
        <v>0</v>
      </c>
      <c r="S442" s="140">
        <f>T442+U442</f>
        <v>75261.70744002174</v>
      </c>
      <c r="T442" s="140">
        <f>'[10]ՄԺ-ծախս'!$S$17+'[13]ՄԺ-Ծ'!$S$14</f>
        <v>75261.70744002174</v>
      </c>
      <c r="U442" s="140">
        <v>0</v>
      </c>
      <c r="V442" s="140">
        <f>W442+X442</f>
        <v>75281.06085972555</v>
      </c>
      <c r="W442" s="140">
        <f>'[10]ՄԺ-ծախս'!$V$17+'[13]ՄԺ-Ծ'!$V$14</f>
        <v>75281.06085972555</v>
      </c>
      <c r="X442" s="140">
        <v>0</v>
      </c>
      <c r="Y442" s="62"/>
      <c r="Z442" s="62"/>
      <c r="AA442" s="62"/>
      <c r="AB442" s="62"/>
      <c r="AC442" s="62"/>
    </row>
    <row r="443" spans="1:29" s="220" customFormat="1" ht="21.75" customHeight="1">
      <c r="A443" s="67"/>
      <c r="B443" s="51"/>
      <c r="C443" s="51"/>
      <c r="D443" s="37"/>
      <c r="E443" s="96" t="s">
        <v>13</v>
      </c>
      <c r="F443" s="78" t="s">
        <v>14</v>
      </c>
      <c r="G443" s="142">
        <f>H443+I443</f>
        <v>7498.627</v>
      </c>
      <c r="H443" s="142">
        <f>'[5]3'!$H$222+'[5]3'!$H$233</f>
        <v>7498.627</v>
      </c>
      <c r="I443" s="142">
        <v>0</v>
      </c>
      <c r="J443" s="142">
        <f>K443+L443</f>
        <v>12781.5</v>
      </c>
      <c r="K443" s="142">
        <v>12781.5</v>
      </c>
      <c r="L443" s="142">
        <v>0</v>
      </c>
      <c r="M443" s="140">
        <f>N443+O443</f>
        <v>8806.12</v>
      </c>
      <c r="N443" s="140">
        <f>'[10]ՄԺ-ծախս'!$N$16+'[13]ՄԺ-Ե'!$K$17</f>
        <v>8806.12</v>
      </c>
      <c r="O443" s="140">
        <v>0</v>
      </c>
      <c r="P443" s="140">
        <f>Q443+R443</f>
        <v>-3975.379999999999</v>
      </c>
      <c r="Q443" s="141">
        <f>N443-K443</f>
        <v>-3975.379999999999</v>
      </c>
      <c r="R443" s="141">
        <f>O443-L443</f>
        <v>0</v>
      </c>
      <c r="S443" s="140">
        <f>T443+U443</f>
        <v>8790.935</v>
      </c>
      <c r="T443" s="140">
        <f>'[10]ՄԺ-ծախս'!$T$16+'[13]ՄԺ-Ծ'!$S$13</f>
        <v>8790.935</v>
      </c>
      <c r="U443" s="140">
        <v>0</v>
      </c>
      <c r="V443" s="140">
        <f>W443+X443</f>
        <v>8798.5275</v>
      </c>
      <c r="W443" s="140">
        <f>'[10]ՄԺ-ծախս'!$V$16+'[13]ՄԺ-Ծ'!$V$13</f>
        <v>8798.5275</v>
      </c>
      <c r="X443" s="140">
        <v>0</v>
      </c>
      <c r="Y443" s="56"/>
      <c r="Z443" s="56"/>
      <c r="AA443" s="56"/>
      <c r="AB443" s="56"/>
      <c r="AC443" s="56"/>
    </row>
    <row r="444" spans="1:24" s="98" customFormat="1" ht="21.75" customHeight="1">
      <c r="A444" s="193" t="s">
        <v>1</v>
      </c>
      <c r="B444" s="194" t="s">
        <v>2</v>
      </c>
      <c r="C444" s="194" t="s">
        <v>246</v>
      </c>
      <c r="D444" s="195" t="s">
        <v>246</v>
      </c>
      <c r="E444" s="196" t="s">
        <v>3</v>
      </c>
      <c r="F444" s="195"/>
      <c r="G444" s="206">
        <f>H444+I444</f>
        <v>18417.95</v>
      </c>
      <c r="H444" s="206">
        <f>H446+H453+H463</f>
        <v>18417.95</v>
      </c>
      <c r="I444" s="197">
        <f>I446+I453+I463</f>
        <v>0</v>
      </c>
      <c r="J444" s="197">
        <f>K444+L444</f>
        <v>14000</v>
      </c>
      <c r="K444" s="197">
        <f>K446+K453+K463</f>
        <v>14000</v>
      </c>
      <c r="L444" s="197">
        <f>L446+L453+L463</f>
        <v>0</v>
      </c>
      <c r="M444" s="197">
        <f>M446+M453+M463</f>
        <v>15672.5</v>
      </c>
      <c r="N444" s="197">
        <f>N446+N453+N463</f>
        <v>15672.5</v>
      </c>
      <c r="O444" s="197">
        <f>O446+O453+O463</f>
        <v>0</v>
      </c>
      <c r="P444" s="197">
        <f>Q444+R444</f>
        <v>1672.5</v>
      </c>
      <c r="Q444" s="197">
        <f>Q446+Q453+Q463</f>
        <v>1672.5</v>
      </c>
      <c r="R444" s="197">
        <f>R446+R453+R463</f>
        <v>0</v>
      </c>
      <c r="S444" s="197">
        <f>T444+U444</f>
        <v>16218.25</v>
      </c>
      <c r="T444" s="197">
        <f>T446+T453+T463</f>
        <v>16218.25</v>
      </c>
      <c r="U444" s="197">
        <f>U446</f>
        <v>0</v>
      </c>
      <c r="V444" s="197">
        <f>W444+X444</f>
        <v>16860.575</v>
      </c>
      <c r="W444" s="197">
        <f>W446+W453+W463</f>
        <v>16860.575</v>
      </c>
      <c r="X444" s="197">
        <f>X446</f>
        <v>0</v>
      </c>
    </row>
    <row r="445" spans="1:24" s="56" customFormat="1" ht="12.75" customHeight="1">
      <c r="A445" s="67"/>
      <c r="B445" s="51"/>
      <c r="C445" s="51"/>
      <c r="D445" s="37"/>
      <c r="E445" s="96" t="s">
        <v>167</v>
      </c>
      <c r="F445" s="37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</row>
    <row r="446" spans="1:24" s="62" customFormat="1" ht="14.25" customHeight="1">
      <c r="A446" s="203" t="s">
        <v>4</v>
      </c>
      <c r="B446" s="204" t="s">
        <v>2</v>
      </c>
      <c r="C446" s="204" t="s">
        <v>255</v>
      </c>
      <c r="D446" s="205" t="s">
        <v>246</v>
      </c>
      <c r="E446" s="170" t="s">
        <v>5</v>
      </c>
      <c r="F446" s="191"/>
      <c r="G446" s="192">
        <f>G448</f>
        <v>6700</v>
      </c>
      <c r="H446" s="192">
        <f>H448</f>
        <v>6700</v>
      </c>
      <c r="I446" s="192">
        <f>I448</f>
        <v>0</v>
      </c>
      <c r="J446" s="192">
        <f aca="true" t="shared" si="235" ref="J446:X446">J448</f>
        <v>2200</v>
      </c>
      <c r="K446" s="192">
        <f t="shared" si="235"/>
        <v>2200</v>
      </c>
      <c r="L446" s="192">
        <f t="shared" si="235"/>
        <v>0</v>
      </c>
      <c r="M446" s="192">
        <f t="shared" si="235"/>
        <v>2420</v>
      </c>
      <c r="N446" s="192">
        <f t="shared" si="235"/>
        <v>2420</v>
      </c>
      <c r="O446" s="192">
        <f t="shared" si="235"/>
        <v>0</v>
      </c>
      <c r="P446" s="192">
        <f>P448</f>
        <v>220</v>
      </c>
      <c r="Q446" s="192">
        <f t="shared" si="235"/>
        <v>220</v>
      </c>
      <c r="R446" s="192">
        <f t="shared" si="235"/>
        <v>0</v>
      </c>
      <c r="S446" s="192">
        <f>S448</f>
        <v>2662</v>
      </c>
      <c r="T446" s="192">
        <f>T448</f>
        <v>2662</v>
      </c>
      <c r="U446" s="192">
        <f>U448</f>
        <v>0</v>
      </c>
      <c r="V446" s="192">
        <f>V448</f>
        <v>2928.2</v>
      </c>
      <c r="W446" s="192">
        <f t="shared" si="235"/>
        <v>2928.2</v>
      </c>
      <c r="X446" s="192">
        <f t="shared" si="235"/>
        <v>0</v>
      </c>
    </row>
    <row r="447" spans="1:24" s="56" customFormat="1" ht="12.75" customHeight="1">
      <c r="A447" s="67"/>
      <c r="B447" s="51"/>
      <c r="C447" s="51"/>
      <c r="D447" s="37"/>
      <c r="E447" s="96" t="s">
        <v>251</v>
      </c>
      <c r="F447" s="37"/>
      <c r="G447" s="134"/>
      <c r="H447" s="134"/>
      <c r="I447" s="134"/>
      <c r="J447" s="134"/>
      <c r="K447" s="134"/>
      <c r="L447" s="134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</row>
    <row r="448" spans="1:24" s="56" customFormat="1" ht="12.75" customHeight="1">
      <c r="A448" s="77" t="s">
        <v>6</v>
      </c>
      <c r="B448" s="78" t="s">
        <v>2</v>
      </c>
      <c r="C448" s="78" t="s">
        <v>255</v>
      </c>
      <c r="D448" s="78" t="s">
        <v>249</v>
      </c>
      <c r="E448" s="96" t="s">
        <v>5</v>
      </c>
      <c r="F448" s="37"/>
      <c r="G448" s="142">
        <f>G450</f>
        <v>6700</v>
      </c>
      <c r="H448" s="142">
        <f>H450</f>
        <v>6700</v>
      </c>
      <c r="I448" s="142">
        <f>I450</f>
        <v>0</v>
      </c>
      <c r="J448" s="142">
        <f>K448+L448</f>
        <v>2200</v>
      </c>
      <c r="K448" s="142">
        <f aca="true" t="shared" si="236" ref="K448:P448">K450</f>
        <v>2200</v>
      </c>
      <c r="L448" s="142">
        <f t="shared" si="236"/>
        <v>0</v>
      </c>
      <c r="M448" s="142">
        <f t="shared" si="236"/>
        <v>2420</v>
      </c>
      <c r="N448" s="142">
        <f t="shared" si="236"/>
        <v>2420</v>
      </c>
      <c r="O448" s="142">
        <f t="shared" si="236"/>
        <v>0</v>
      </c>
      <c r="P448" s="142">
        <f t="shared" si="236"/>
        <v>220</v>
      </c>
      <c r="Q448" s="141">
        <f>N448-K448</f>
        <v>220</v>
      </c>
      <c r="R448" s="141">
        <f>O448-L448</f>
        <v>0</v>
      </c>
      <c r="S448" s="142">
        <f aca="true" t="shared" si="237" ref="S448:X448">S450</f>
        <v>2662</v>
      </c>
      <c r="T448" s="142">
        <f t="shared" si="237"/>
        <v>2662</v>
      </c>
      <c r="U448" s="142">
        <f t="shared" si="237"/>
        <v>0</v>
      </c>
      <c r="V448" s="142">
        <f>V450</f>
        <v>2928.2</v>
      </c>
      <c r="W448" s="142">
        <f>W450</f>
        <v>2928.2</v>
      </c>
      <c r="X448" s="142">
        <f t="shared" si="237"/>
        <v>0</v>
      </c>
    </row>
    <row r="449" spans="1:24" s="56" customFormat="1" ht="12.75" customHeight="1">
      <c r="A449" s="67"/>
      <c r="B449" s="51"/>
      <c r="C449" s="51"/>
      <c r="D449" s="37"/>
      <c r="E449" s="96" t="s">
        <v>167</v>
      </c>
      <c r="F449" s="37"/>
      <c r="G449" s="134"/>
      <c r="H449" s="134"/>
      <c r="I449" s="134"/>
      <c r="J449" s="134"/>
      <c r="K449" s="134"/>
      <c r="L449" s="134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</row>
    <row r="450" spans="1:24" s="62" customFormat="1" ht="24" customHeight="1">
      <c r="A450" s="59"/>
      <c r="B450" s="60"/>
      <c r="C450" s="60"/>
      <c r="D450" s="86"/>
      <c r="E450" s="97" t="s">
        <v>385</v>
      </c>
      <c r="F450" s="38"/>
      <c r="G450" s="139">
        <f aca="true" t="shared" si="238" ref="G450:X450">G451+G452</f>
        <v>6700</v>
      </c>
      <c r="H450" s="139">
        <f t="shared" si="238"/>
        <v>6700</v>
      </c>
      <c r="I450" s="139">
        <f t="shared" si="238"/>
        <v>0</v>
      </c>
      <c r="J450" s="139">
        <f t="shared" si="238"/>
        <v>2200</v>
      </c>
      <c r="K450" s="139">
        <f t="shared" si="238"/>
        <v>2200</v>
      </c>
      <c r="L450" s="139">
        <f t="shared" si="238"/>
        <v>0</v>
      </c>
      <c r="M450" s="139">
        <f t="shared" si="238"/>
        <v>2420</v>
      </c>
      <c r="N450" s="139">
        <f t="shared" si="238"/>
        <v>2420</v>
      </c>
      <c r="O450" s="139">
        <f t="shared" si="238"/>
        <v>0</v>
      </c>
      <c r="P450" s="139">
        <f>P451+P452</f>
        <v>220</v>
      </c>
      <c r="Q450" s="139">
        <f t="shared" si="238"/>
        <v>220</v>
      </c>
      <c r="R450" s="139">
        <f t="shared" si="238"/>
        <v>0</v>
      </c>
      <c r="S450" s="139">
        <f>S451+S452</f>
        <v>2662</v>
      </c>
      <c r="T450" s="139">
        <f>T451+T452</f>
        <v>2662</v>
      </c>
      <c r="U450" s="139">
        <f>U451+U452</f>
        <v>0</v>
      </c>
      <c r="V450" s="139">
        <f>V451+V452</f>
        <v>2928.2</v>
      </c>
      <c r="W450" s="139">
        <f t="shared" si="238"/>
        <v>2928.2</v>
      </c>
      <c r="X450" s="139">
        <f t="shared" si="238"/>
        <v>0</v>
      </c>
    </row>
    <row r="451" spans="1:24" s="62" customFormat="1" ht="12.75" customHeight="1">
      <c r="A451" s="59"/>
      <c r="B451" s="60"/>
      <c r="C451" s="60"/>
      <c r="D451" s="86"/>
      <c r="E451" s="96" t="s">
        <v>23</v>
      </c>
      <c r="F451" s="78" t="s">
        <v>24</v>
      </c>
      <c r="G451" s="142">
        <f>H451+I451</f>
        <v>6700</v>
      </c>
      <c r="H451" s="142">
        <v>6700</v>
      </c>
      <c r="I451" s="142">
        <v>0</v>
      </c>
      <c r="J451" s="142">
        <f>K451+L451</f>
        <v>2200</v>
      </c>
      <c r="K451" s="142">
        <v>2200</v>
      </c>
      <c r="L451" s="142">
        <v>0</v>
      </c>
      <c r="M451" s="140">
        <f>N451+O451</f>
        <v>2420</v>
      </c>
      <c r="N451" s="140">
        <f>'[6]բյուջե 2024'!$J$42/1000</f>
        <v>2420</v>
      </c>
      <c r="O451" s="140">
        <v>0</v>
      </c>
      <c r="P451" s="140">
        <f>Q451+R451</f>
        <v>220</v>
      </c>
      <c r="Q451" s="141">
        <f>N451-K451</f>
        <v>220</v>
      </c>
      <c r="R451" s="135">
        <v>0</v>
      </c>
      <c r="S451" s="140">
        <f>T451+U451</f>
        <v>2662</v>
      </c>
      <c r="T451" s="140">
        <f>'[6]բյուջե -2025'!$J$42/1000</f>
        <v>2662</v>
      </c>
      <c r="U451" s="140">
        <v>0</v>
      </c>
      <c r="V451" s="140">
        <f>W451+X451</f>
        <v>2928.2</v>
      </c>
      <c r="W451" s="140">
        <f>'[6]բյուջե-2026'!$J$42/1000</f>
        <v>2928.2</v>
      </c>
      <c r="X451" s="140">
        <v>0</v>
      </c>
    </row>
    <row r="452" spans="1:24" s="56" customFormat="1" ht="22.5" customHeight="1">
      <c r="A452" s="67"/>
      <c r="B452" s="51"/>
      <c r="C452" s="51"/>
      <c r="D452" s="37"/>
      <c r="E452" s="96" t="s">
        <v>358</v>
      </c>
      <c r="F452" s="78" t="s">
        <v>357</v>
      </c>
      <c r="G452" s="142">
        <f>H452+I452</f>
        <v>0</v>
      </c>
      <c r="H452" s="142">
        <v>0</v>
      </c>
      <c r="I452" s="142">
        <v>0</v>
      </c>
      <c r="J452" s="142">
        <f>K452+L452</f>
        <v>0</v>
      </c>
      <c r="K452" s="142">
        <v>0</v>
      </c>
      <c r="L452" s="142">
        <v>0</v>
      </c>
      <c r="M452" s="140">
        <f>N452+O452</f>
        <v>0</v>
      </c>
      <c r="N452" s="140">
        <v>0</v>
      </c>
      <c r="O452" s="140">
        <v>0</v>
      </c>
      <c r="P452" s="140">
        <f>Q452+R452</f>
        <v>0</v>
      </c>
      <c r="Q452" s="141">
        <f>N452-K452</f>
        <v>0</v>
      </c>
      <c r="R452" s="141">
        <f>O452-L452</f>
        <v>0</v>
      </c>
      <c r="S452" s="140">
        <f>T452+U452</f>
        <v>0</v>
      </c>
      <c r="T452" s="140">
        <v>0</v>
      </c>
      <c r="U452" s="140">
        <v>0</v>
      </c>
      <c r="V452" s="140">
        <f>W452+X452</f>
        <v>0</v>
      </c>
      <c r="W452" s="140">
        <v>0</v>
      </c>
      <c r="X452" s="140">
        <v>0</v>
      </c>
    </row>
    <row r="453" spans="1:24" s="62" customFormat="1" ht="21.75" customHeight="1">
      <c r="A453" s="203" t="s">
        <v>7</v>
      </c>
      <c r="B453" s="204" t="s">
        <v>2</v>
      </c>
      <c r="C453" s="204" t="s">
        <v>500</v>
      </c>
      <c r="D453" s="205" t="s">
        <v>246</v>
      </c>
      <c r="E453" s="170" t="s">
        <v>8</v>
      </c>
      <c r="F453" s="191"/>
      <c r="G453" s="207">
        <f>G455</f>
        <v>2212.95</v>
      </c>
      <c r="H453" s="207">
        <f aca="true" t="shared" si="239" ref="H453:X453">H455</f>
        <v>2212.95</v>
      </c>
      <c r="I453" s="192">
        <f t="shared" si="239"/>
        <v>0</v>
      </c>
      <c r="J453" s="192">
        <f t="shared" si="239"/>
        <v>3000</v>
      </c>
      <c r="K453" s="192">
        <f t="shared" si="239"/>
        <v>3000</v>
      </c>
      <c r="L453" s="192">
        <f t="shared" si="239"/>
        <v>0</v>
      </c>
      <c r="M453" s="192">
        <f t="shared" si="239"/>
        <v>3300</v>
      </c>
      <c r="N453" s="192">
        <f t="shared" si="239"/>
        <v>3300</v>
      </c>
      <c r="O453" s="192">
        <f t="shared" si="239"/>
        <v>0</v>
      </c>
      <c r="P453" s="192">
        <f>P455</f>
        <v>300</v>
      </c>
      <c r="Q453" s="192">
        <f t="shared" si="239"/>
        <v>300</v>
      </c>
      <c r="R453" s="192">
        <f t="shared" si="239"/>
        <v>0</v>
      </c>
      <c r="S453" s="192">
        <f>S455</f>
        <v>3630</v>
      </c>
      <c r="T453" s="192">
        <f>T455</f>
        <v>3630</v>
      </c>
      <c r="U453" s="192">
        <f>U455</f>
        <v>0</v>
      </c>
      <c r="V453" s="192">
        <f>V455</f>
        <v>3993</v>
      </c>
      <c r="W453" s="192">
        <f t="shared" si="239"/>
        <v>3993</v>
      </c>
      <c r="X453" s="192">
        <f t="shared" si="239"/>
        <v>0</v>
      </c>
    </row>
    <row r="454" spans="1:24" s="56" customFormat="1" ht="12.75" customHeight="1">
      <c r="A454" s="67"/>
      <c r="B454" s="51"/>
      <c r="C454" s="51"/>
      <c r="D454" s="37"/>
      <c r="E454" s="96" t="s">
        <v>251</v>
      </c>
      <c r="F454" s="37"/>
      <c r="G454" s="151"/>
      <c r="H454" s="151"/>
      <c r="I454" s="134"/>
      <c r="J454" s="134"/>
      <c r="K454" s="134"/>
      <c r="L454" s="134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</row>
    <row r="455" spans="1:24" s="56" customFormat="1" ht="16.5" customHeight="1">
      <c r="A455" s="77" t="s">
        <v>9</v>
      </c>
      <c r="B455" s="78" t="s">
        <v>2</v>
      </c>
      <c r="C455" s="78" t="s">
        <v>500</v>
      </c>
      <c r="D455" s="78" t="s">
        <v>249</v>
      </c>
      <c r="E455" s="96" t="s">
        <v>8</v>
      </c>
      <c r="F455" s="37"/>
      <c r="G455" s="151">
        <f>H455</f>
        <v>2212.95</v>
      </c>
      <c r="H455" s="151">
        <v>2212.95</v>
      </c>
      <c r="I455" s="134">
        <f aca="true" t="shared" si="240" ref="I455:O455">I457</f>
        <v>0</v>
      </c>
      <c r="J455" s="134">
        <f t="shared" si="240"/>
        <v>3000</v>
      </c>
      <c r="K455" s="134">
        <f t="shared" si="240"/>
        <v>3000</v>
      </c>
      <c r="L455" s="134">
        <f t="shared" si="240"/>
        <v>0</v>
      </c>
      <c r="M455" s="134">
        <f t="shared" si="240"/>
        <v>3300</v>
      </c>
      <c r="N455" s="134">
        <f>N457</f>
        <v>3300</v>
      </c>
      <c r="O455" s="134">
        <f t="shared" si="240"/>
        <v>0</v>
      </c>
      <c r="P455" s="134">
        <f>P457</f>
        <v>300</v>
      </c>
      <c r="Q455" s="141">
        <f>N455-K455</f>
        <v>300</v>
      </c>
      <c r="R455" s="141">
        <f>O455-L455</f>
        <v>0</v>
      </c>
      <c r="S455" s="134">
        <f aca="true" t="shared" si="241" ref="S455:X455">S457</f>
        <v>3630</v>
      </c>
      <c r="T455" s="134">
        <f>T457</f>
        <v>3630</v>
      </c>
      <c r="U455" s="134">
        <f t="shared" si="241"/>
        <v>0</v>
      </c>
      <c r="V455" s="134">
        <f t="shared" si="241"/>
        <v>3993</v>
      </c>
      <c r="W455" s="134">
        <f>W457</f>
        <v>3993</v>
      </c>
      <c r="X455" s="134">
        <f t="shared" si="241"/>
        <v>0</v>
      </c>
    </row>
    <row r="456" spans="1:24" s="56" customFormat="1" ht="12.75" customHeight="1">
      <c r="A456" s="67"/>
      <c r="B456" s="51"/>
      <c r="C456" s="51"/>
      <c r="D456" s="37"/>
      <c r="E456" s="96" t="s">
        <v>167</v>
      </c>
      <c r="F456" s="37"/>
      <c r="G456" s="134"/>
      <c r="H456" s="134"/>
      <c r="I456" s="134"/>
      <c r="J456" s="134"/>
      <c r="K456" s="134"/>
      <c r="L456" s="134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</row>
    <row r="457" spans="1:24" s="62" customFormat="1" ht="20.25" customHeight="1">
      <c r="A457" s="59"/>
      <c r="B457" s="60"/>
      <c r="C457" s="60"/>
      <c r="D457" s="86"/>
      <c r="E457" s="97" t="s">
        <v>159</v>
      </c>
      <c r="F457" s="38"/>
      <c r="G457" s="152">
        <f aca="true" t="shared" si="242" ref="G457:X457">G458+G459+G460</f>
        <v>2212.95</v>
      </c>
      <c r="H457" s="152">
        <f t="shared" si="242"/>
        <v>2212.95</v>
      </c>
      <c r="I457" s="139">
        <f t="shared" si="242"/>
        <v>0</v>
      </c>
      <c r="J457" s="139">
        <f t="shared" si="242"/>
        <v>3000</v>
      </c>
      <c r="K457" s="139">
        <f t="shared" si="242"/>
        <v>3000</v>
      </c>
      <c r="L457" s="139">
        <f t="shared" si="242"/>
        <v>0</v>
      </c>
      <c r="M457" s="139">
        <f t="shared" si="242"/>
        <v>3300</v>
      </c>
      <c r="N457" s="139">
        <f t="shared" si="242"/>
        <v>3300</v>
      </c>
      <c r="O457" s="139">
        <f t="shared" si="242"/>
        <v>0</v>
      </c>
      <c r="P457" s="139">
        <f>P458+P459+P460</f>
        <v>300</v>
      </c>
      <c r="Q457" s="139">
        <f t="shared" si="242"/>
        <v>300</v>
      </c>
      <c r="R457" s="139">
        <f t="shared" si="242"/>
        <v>0</v>
      </c>
      <c r="S457" s="139">
        <f>S458+S459+S460</f>
        <v>3630</v>
      </c>
      <c r="T457" s="139">
        <f>T458+T459+T460</f>
        <v>3630</v>
      </c>
      <c r="U457" s="139">
        <f>U458+U459+U460</f>
        <v>0</v>
      </c>
      <c r="V457" s="139">
        <f>V458+V459+V460</f>
        <v>3993</v>
      </c>
      <c r="W457" s="139">
        <f t="shared" si="242"/>
        <v>3993</v>
      </c>
      <c r="X457" s="139">
        <f t="shared" si="242"/>
        <v>0</v>
      </c>
    </row>
    <row r="458" spans="1:24" s="62" customFormat="1" ht="17.25" customHeight="1">
      <c r="A458" s="59"/>
      <c r="B458" s="60"/>
      <c r="C458" s="60"/>
      <c r="D458" s="86"/>
      <c r="E458" s="96" t="s">
        <v>324</v>
      </c>
      <c r="F458" s="78" t="s">
        <v>323</v>
      </c>
      <c r="G458" s="143">
        <f>H458+I458</f>
        <v>0</v>
      </c>
      <c r="H458" s="143">
        <v>0</v>
      </c>
      <c r="I458" s="142">
        <v>0</v>
      </c>
      <c r="J458" s="142">
        <f>K458+L458</f>
        <v>0</v>
      </c>
      <c r="K458" s="142">
        <v>0</v>
      </c>
      <c r="L458" s="142">
        <v>0</v>
      </c>
      <c r="M458" s="140">
        <f>N458+O458</f>
        <v>0</v>
      </c>
      <c r="N458" s="140">
        <v>0</v>
      </c>
      <c r="O458" s="140">
        <v>0</v>
      </c>
      <c r="P458" s="140">
        <f>Q458+R458</f>
        <v>0</v>
      </c>
      <c r="Q458" s="141">
        <f aca="true" t="shared" si="243" ref="Q458:R460">N458-K458</f>
        <v>0</v>
      </c>
      <c r="R458" s="141">
        <f t="shared" si="243"/>
        <v>0</v>
      </c>
      <c r="S458" s="140">
        <f>T458+U458</f>
        <v>0</v>
      </c>
      <c r="T458" s="140">
        <v>0</v>
      </c>
      <c r="U458" s="140">
        <v>0</v>
      </c>
      <c r="V458" s="140">
        <f>W458+X458</f>
        <v>0</v>
      </c>
      <c r="W458" s="140">
        <v>0</v>
      </c>
      <c r="X458" s="140">
        <v>0</v>
      </c>
    </row>
    <row r="459" spans="1:24" s="56" customFormat="1" ht="12.75" customHeight="1">
      <c r="A459" s="67"/>
      <c r="B459" s="51"/>
      <c r="C459" s="51"/>
      <c r="D459" s="37"/>
      <c r="E459" s="96" t="s">
        <v>23</v>
      </c>
      <c r="F459" s="78" t="s">
        <v>24</v>
      </c>
      <c r="G459" s="143">
        <f>H459+I459</f>
        <v>2212.95</v>
      </c>
      <c r="H459" s="143">
        <v>2212.95</v>
      </c>
      <c r="I459" s="142">
        <v>0</v>
      </c>
      <c r="J459" s="142">
        <f>K459+L459</f>
        <v>3000</v>
      </c>
      <c r="K459" s="142">
        <v>3000</v>
      </c>
      <c r="L459" s="142">
        <v>0</v>
      </c>
      <c r="M459" s="140">
        <f>N459+O459</f>
        <v>3300</v>
      </c>
      <c r="N459" s="140">
        <f>'[6]բյուջե 2024'!$M$42/1000</f>
        <v>3300</v>
      </c>
      <c r="O459" s="140">
        <v>0</v>
      </c>
      <c r="P459" s="140">
        <f>Q459+R459</f>
        <v>300</v>
      </c>
      <c r="Q459" s="141">
        <f t="shared" si="243"/>
        <v>300</v>
      </c>
      <c r="R459" s="141">
        <f t="shared" si="243"/>
        <v>0</v>
      </c>
      <c r="S459" s="140">
        <f>T459+U459</f>
        <v>3630</v>
      </c>
      <c r="T459" s="140">
        <f>'[6]բյուջե -2025'!$M$42/1000</f>
        <v>3630</v>
      </c>
      <c r="U459" s="140">
        <v>0</v>
      </c>
      <c r="V459" s="140">
        <f>W459+X459</f>
        <v>3993</v>
      </c>
      <c r="W459" s="140">
        <f>'[6]բյուջե-2026'!$M$42/1000</f>
        <v>3993</v>
      </c>
      <c r="X459" s="140">
        <v>0</v>
      </c>
    </row>
    <row r="460" spans="1:24" s="56" customFormat="1" ht="12.75" customHeight="1">
      <c r="A460" s="67"/>
      <c r="B460" s="51"/>
      <c r="C460" s="51"/>
      <c r="D460" s="37"/>
      <c r="E460" s="101" t="s">
        <v>113</v>
      </c>
      <c r="F460" s="78">
        <v>4269</v>
      </c>
      <c r="G460" s="143">
        <v>0</v>
      </c>
      <c r="H460" s="143">
        <v>0</v>
      </c>
      <c r="I460" s="142">
        <v>0</v>
      </c>
      <c r="J460" s="142">
        <f>K460+L460</f>
        <v>0</v>
      </c>
      <c r="K460" s="142">
        <v>0</v>
      </c>
      <c r="L460" s="142">
        <v>0</v>
      </c>
      <c r="M460" s="140">
        <f>N460+O460</f>
        <v>0</v>
      </c>
      <c r="N460" s="140">
        <v>0</v>
      </c>
      <c r="O460" s="140">
        <v>0</v>
      </c>
      <c r="P460" s="140">
        <f>Q460+R460</f>
        <v>0</v>
      </c>
      <c r="Q460" s="141">
        <f t="shared" si="243"/>
        <v>0</v>
      </c>
      <c r="R460" s="141">
        <f t="shared" si="243"/>
        <v>0</v>
      </c>
      <c r="S460" s="140">
        <f>T460+U460</f>
        <v>0</v>
      </c>
      <c r="T460" s="140">
        <v>0</v>
      </c>
      <c r="U460" s="140">
        <v>0</v>
      </c>
      <c r="V460" s="140">
        <f>W460+X460</f>
        <v>0</v>
      </c>
      <c r="W460" s="140">
        <v>0</v>
      </c>
      <c r="X460" s="140">
        <v>0</v>
      </c>
    </row>
    <row r="461" spans="1:24" s="62" customFormat="1" ht="24" customHeight="1">
      <c r="A461" s="59"/>
      <c r="B461" s="60"/>
      <c r="C461" s="60"/>
      <c r="D461" s="86"/>
      <c r="E461" s="97" t="s">
        <v>160</v>
      </c>
      <c r="F461" s="38"/>
      <c r="G461" s="139">
        <f aca="true" t="shared" si="244" ref="G461:X461">G462</f>
        <v>0</v>
      </c>
      <c r="H461" s="139">
        <f t="shared" si="244"/>
        <v>0</v>
      </c>
      <c r="I461" s="139">
        <f t="shared" si="244"/>
        <v>0</v>
      </c>
      <c r="J461" s="139">
        <f t="shared" si="244"/>
        <v>0</v>
      </c>
      <c r="K461" s="139">
        <f t="shared" si="244"/>
        <v>0</v>
      </c>
      <c r="L461" s="139">
        <f t="shared" si="244"/>
        <v>0</v>
      </c>
      <c r="M461" s="139">
        <f t="shared" si="244"/>
        <v>0</v>
      </c>
      <c r="N461" s="139">
        <f t="shared" si="244"/>
        <v>0</v>
      </c>
      <c r="O461" s="139">
        <f t="shared" si="244"/>
        <v>0</v>
      </c>
      <c r="P461" s="139">
        <f t="shared" si="244"/>
        <v>0</v>
      </c>
      <c r="Q461" s="139">
        <f t="shared" si="244"/>
        <v>0</v>
      </c>
      <c r="R461" s="139">
        <f t="shared" si="244"/>
        <v>0</v>
      </c>
      <c r="S461" s="139">
        <f t="shared" si="244"/>
        <v>0</v>
      </c>
      <c r="T461" s="139">
        <f t="shared" si="244"/>
        <v>0</v>
      </c>
      <c r="U461" s="139">
        <f t="shared" si="244"/>
        <v>0</v>
      </c>
      <c r="V461" s="139">
        <f t="shared" si="244"/>
        <v>0</v>
      </c>
      <c r="W461" s="139">
        <f t="shared" si="244"/>
        <v>0</v>
      </c>
      <c r="X461" s="139">
        <f t="shared" si="244"/>
        <v>0</v>
      </c>
    </row>
    <row r="462" spans="1:24" s="56" customFormat="1" ht="23.25" customHeight="1">
      <c r="A462" s="67"/>
      <c r="B462" s="51"/>
      <c r="C462" s="51"/>
      <c r="D462" s="37"/>
      <c r="E462" s="96" t="s">
        <v>25</v>
      </c>
      <c r="F462" s="78" t="s">
        <v>26</v>
      </c>
      <c r="G462" s="142">
        <f>H462+I462</f>
        <v>0</v>
      </c>
      <c r="H462" s="142">
        <v>0</v>
      </c>
      <c r="I462" s="142">
        <v>0</v>
      </c>
      <c r="J462" s="142">
        <f>K462+L462</f>
        <v>0</v>
      </c>
      <c r="K462" s="142">
        <v>0</v>
      </c>
      <c r="L462" s="142">
        <v>0</v>
      </c>
      <c r="M462" s="140">
        <f>N462+O462</f>
        <v>0</v>
      </c>
      <c r="N462" s="140">
        <v>0</v>
      </c>
      <c r="O462" s="140">
        <v>0</v>
      </c>
      <c r="P462" s="140">
        <f>Q462+R462</f>
        <v>0</v>
      </c>
      <c r="Q462" s="141">
        <f>N462-K462</f>
        <v>0</v>
      </c>
      <c r="R462" s="141">
        <f>O462-L462</f>
        <v>0</v>
      </c>
      <c r="S462" s="140">
        <f>T462+U462</f>
        <v>0</v>
      </c>
      <c r="T462" s="140">
        <v>0</v>
      </c>
      <c r="U462" s="140">
        <v>0</v>
      </c>
      <c r="V462" s="140">
        <f>W462+X462</f>
        <v>0</v>
      </c>
      <c r="W462" s="140">
        <v>0</v>
      </c>
      <c r="X462" s="140">
        <v>0</v>
      </c>
    </row>
    <row r="463" spans="1:24" s="62" customFormat="1" ht="27" customHeight="1">
      <c r="A463" s="203" t="s">
        <v>10</v>
      </c>
      <c r="B463" s="204" t="s">
        <v>2</v>
      </c>
      <c r="C463" s="204" t="s">
        <v>512</v>
      </c>
      <c r="D463" s="205" t="s">
        <v>246</v>
      </c>
      <c r="E463" s="170" t="s">
        <v>11</v>
      </c>
      <c r="F463" s="191"/>
      <c r="G463" s="192">
        <f>G465</f>
        <v>9505</v>
      </c>
      <c r="H463" s="192">
        <f aca="true" t="shared" si="245" ref="H463:X463">H465</f>
        <v>9505</v>
      </c>
      <c r="I463" s="192">
        <f t="shared" si="245"/>
        <v>0</v>
      </c>
      <c r="J463" s="192">
        <f t="shared" si="245"/>
        <v>8800</v>
      </c>
      <c r="K463" s="192">
        <f t="shared" si="245"/>
        <v>8800</v>
      </c>
      <c r="L463" s="192">
        <f t="shared" si="245"/>
        <v>0</v>
      </c>
      <c r="M463" s="192">
        <f t="shared" si="245"/>
        <v>9952.5</v>
      </c>
      <c r="N463" s="192">
        <f t="shared" si="245"/>
        <v>9952.5</v>
      </c>
      <c r="O463" s="192">
        <f t="shared" si="245"/>
        <v>0</v>
      </c>
      <c r="P463" s="192">
        <f>P465</f>
        <v>1152.5</v>
      </c>
      <c r="Q463" s="192">
        <f t="shared" si="245"/>
        <v>1152.5</v>
      </c>
      <c r="R463" s="192">
        <f t="shared" si="245"/>
        <v>0</v>
      </c>
      <c r="S463" s="192">
        <f>S465</f>
        <v>9926.25</v>
      </c>
      <c r="T463" s="192">
        <f>T465</f>
        <v>9926.25</v>
      </c>
      <c r="U463" s="192">
        <f>U465</f>
        <v>0</v>
      </c>
      <c r="V463" s="192">
        <f>V465</f>
        <v>9939.375</v>
      </c>
      <c r="W463" s="192">
        <f t="shared" si="245"/>
        <v>9939.375</v>
      </c>
      <c r="X463" s="192">
        <f t="shared" si="245"/>
        <v>0</v>
      </c>
    </row>
    <row r="464" spans="1:24" s="56" customFormat="1" ht="12.75" customHeight="1">
      <c r="A464" s="67"/>
      <c r="B464" s="51"/>
      <c r="C464" s="51"/>
      <c r="D464" s="37"/>
      <c r="E464" s="96" t="s">
        <v>251</v>
      </c>
      <c r="F464" s="37"/>
      <c r="G464" s="134"/>
      <c r="H464" s="134"/>
      <c r="I464" s="134"/>
      <c r="J464" s="134"/>
      <c r="K464" s="134"/>
      <c r="L464" s="134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</row>
    <row r="465" spans="1:24" s="56" customFormat="1" ht="24" customHeight="1">
      <c r="A465" s="77" t="s">
        <v>12</v>
      </c>
      <c r="B465" s="78" t="s">
        <v>2</v>
      </c>
      <c r="C465" s="78" t="s">
        <v>512</v>
      </c>
      <c r="D465" s="78" t="s">
        <v>249</v>
      </c>
      <c r="E465" s="96" t="s">
        <v>11</v>
      </c>
      <c r="F465" s="37"/>
      <c r="G465" s="143">
        <f aca="true" t="shared" si="246" ref="G465:L465">G469</f>
        <v>9505</v>
      </c>
      <c r="H465" s="143">
        <f t="shared" si="246"/>
        <v>9505</v>
      </c>
      <c r="I465" s="143">
        <f t="shared" si="246"/>
        <v>0</v>
      </c>
      <c r="J465" s="143">
        <f t="shared" si="246"/>
        <v>8800</v>
      </c>
      <c r="K465" s="143">
        <f t="shared" si="246"/>
        <v>8800</v>
      </c>
      <c r="L465" s="143">
        <f t="shared" si="246"/>
        <v>0</v>
      </c>
      <c r="M465" s="143">
        <f>N465+O465</f>
        <v>9952.5</v>
      </c>
      <c r="N465" s="143">
        <f>N467+N469</f>
        <v>9952.5</v>
      </c>
      <c r="O465" s="143">
        <f>O467+O469</f>
        <v>0</v>
      </c>
      <c r="P465" s="143">
        <f>Q465+R465</f>
        <v>1152.5</v>
      </c>
      <c r="Q465" s="141">
        <f>N465-K465</f>
        <v>1152.5</v>
      </c>
      <c r="R465" s="141">
        <f>O465-L465</f>
        <v>0</v>
      </c>
      <c r="S465" s="143">
        <f>T465</f>
        <v>9926.25</v>
      </c>
      <c r="T465" s="143">
        <f>T469</f>
        <v>9926.25</v>
      </c>
      <c r="U465" s="143">
        <v>0</v>
      </c>
      <c r="V465" s="143">
        <f>W465+X465</f>
        <v>9939.375</v>
      </c>
      <c r="W465" s="143">
        <f>W469</f>
        <v>9939.375</v>
      </c>
      <c r="X465" s="143">
        <v>0</v>
      </c>
    </row>
    <row r="466" spans="1:24" s="56" customFormat="1" ht="12.75" customHeight="1">
      <c r="A466" s="67"/>
      <c r="B466" s="51"/>
      <c r="C466" s="51"/>
      <c r="D466" s="37"/>
      <c r="E466" s="96" t="s">
        <v>167</v>
      </c>
      <c r="F466" s="37"/>
      <c r="G466" s="134"/>
      <c r="H466" s="134"/>
      <c r="I466" s="134"/>
      <c r="J466" s="134"/>
      <c r="K466" s="134"/>
      <c r="L466" s="134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</row>
    <row r="467" spans="1:24" s="62" customFormat="1" ht="26.25" customHeight="1">
      <c r="A467" s="59"/>
      <c r="B467" s="60"/>
      <c r="C467" s="60"/>
      <c r="D467" s="86"/>
      <c r="E467" s="97" t="s">
        <v>381</v>
      </c>
      <c r="F467" s="38"/>
      <c r="G467" s="139">
        <f aca="true" t="shared" si="247" ref="G467:X467">G468</f>
        <v>0</v>
      </c>
      <c r="H467" s="139">
        <f t="shared" si="247"/>
        <v>0</v>
      </c>
      <c r="I467" s="139">
        <f t="shared" si="247"/>
        <v>0</v>
      </c>
      <c r="J467" s="139">
        <f t="shared" si="247"/>
        <v>0</v>
      </c>
      <c r="K467" s="139">
        <f t="shared" si="247"/>
        <v>0</v>
      </c>
      <c r="L467" s="139">
        <f t="shared" si="247"/>
        <v>0</v>
      </c>
      <c r="M467" s="139">
        <f t="shared" si="247"/>
        <v>0</v>
      </c>
      <c r="N467" s="139">
        <f t="shared" si="247"/>
        <v>0</v>
      </c>
      <c r="O467" s="139">
        <f t="shared" si="247"/>
        <v>0</v>
      </c>
      <c r="P467" s="139">
        <f t="shared" si="247"/>
        <v>0</v>
      </c>
      <c r="Q467" s="139">
        <f t="shared" si="247"/>
        <v>0</v>
      </c>
      <c r="R467" s="139">
        <f t="shared" si="247"/>
        <v>0</v>
      </c>
      <c r="S467" s="139">
        <f t="shared" si="247"/>
        <v>0</v>
      </c>
      <c r="T467" s="139">
        <f t="shared" si="247"/>
        <v>0</v>
      </c>
      <c r="U467" s="139">
        <f t="shared" si="247"/>
        <v>0</v>
      </c>
      <c r="V467" s="139">
        <f t="shared" si="247"/>
        <v>0</v>
      </c>
      <c r="W467" s="139">
        <f t="shared" si="247"/>
        <v>0</v>
      </c>
      <c r="X467" s="139">
        <f t="shared" si="247"/>
        <v>0</v>
      </c>
    </row>
    <row r="468" spans="1:24" s="56" customFormat="1" ht="21.75" customHeight="1">
      <c r="A468" s="67"/>
      <c r="B468" s="51"/>
      <c r="C468" s="51"/>
      <c r="D468" s="37"/>
      <c r="E468" s="96" t="s">
        <v>25</v>
      </c>
      <c r="F468" s="78" t="s">
        <v>26</v>
      </c>
      <c r="G468" s="142">
        <f>H468+I468</f>
        <v>0</v>
      </c>
      <c r="H468" s="142">
        <v>0</v>
      </c>
      <c r="I468" s="142">
        <v>0</v>
      </c>
      <c r="J468" s="142">
        <f>K468+L468</f>
        <v>0</v>
      </c>
      <c r="K468" s="142">
        <v>0</v>
      </c>
      <c r="L468" s="142">
        <v>0</v>
      </c>
      <c r="M468" s="140">
        <f>N468+O468</f>
        <v>0</v>
      </c>
      <c r="N468" s="140">
        <v>0</v>
      </c>
      <c r="O468" s="140">
        <v>0</v>
      </c>
      <c r="P468" s="140">
        <f>Q468+R468</f>
        <v>0</v>
      </c>
      <c r="Q468" s="141">
        <f>N468-K468</f>
        <v>0</v>
      </c>
      <c r="R468" s="141">
        <f>O468-L468</f>
        <v>0</v>
      </c>
      <c r="S468" s="140">
        <f>T468+U468</f>
        <v>0</v>
      </c>
      <c r="T468" s="140">
        <v>0</v>
      </c>
      <c r="U468" s="140">
        <v>0</v>
      </c>
      <c r="V468" s="140">
        <f>W468+X468</f>
        <v>0</v>
      </c>
      <c r="W468" s="140">
        <v>0</v>
      </c>
      <c r="X468" s="140">
        <v>0</v>
      </c>
    </row>
    <row r="469" spans="1:24" s="62" customFormat="1" ht="19.5" customHeight="1">
      <c r="A469" s="59"/>
      <c r="B469" s="60"/>
      <c r="C469" s="60"/>
      <c r="D469" s="86"/>
      <c r="E469" s="97" t="s">
        <v>382</v>
      </c>
      <c r="F469" s="38"/>
      <c r="G469" s="139">
        <f aca="true" t="shared" si="248" ref="G469:X469">G470+G471+G472+G473+G474</f>
        <v>9505</v>
      </c>
      <c r="H469" s="139">
        <f t="shared" si="248"/>
        <v>9505</v>
      </c>
      <c r="I469" s="139">
        <f t="shared" si="248"/>
        <v>0</v>
      </c>
      <c r="J469" s="139">
        <f t="shared" si="248"/>
        <v>8800</v>
      </c>
      <c r="K469" s="139">
        <f t="shared" si="248"/>
        <v>8800</v>
      </c>
      <c r="L469" s="139">
        <f t="shared" si="248"/>
        <v>0</v>
      </c>
      <c r="M469" s="139">
        <f t="shared" si="248"/>
        <v>9952.5</v>
      </c>
      <c r="N469" s="139">
        <f t="shared" si="248"/>
        <v>9952.5</v>
      </c>
      <c r="O469" s="139">
        <f t="shared" si="248"/>
        <v>0</v>
      </c>
      <c r="P469" s="139">
        <f>P470+P471+P472+P473+P474</f>
        <v>1152.5</v>
      </c>
      <c r="Q469" s="139">
        <f t="shared" si="248"/>
        <v>1152.5</v>
      </c>
      <c r="R469" s="139">
        <f t="shared" si="248"/>
        <v>0</v>
      </c>
      <c r="S469" s="139">
        <f>S470+S471+S472+S473+S474</f>
        <v>9926.25</v>
      </c>
      <c r="T469" s="139">
        <f>T470+T471+T472+T473+T474</f>
        <v>9926.25</v>
      </c>
      <c r="U469" s="139">
        <f>U470+U471+U472+U473+U474</f>
        <v>0</v>
      </c>
      <c r="V469" s="139">
        <f>V470+V471+V472+V473+V474</f>
        <v>9939.375</v>
      </c>
      <c r="W469" s="139">
        <f t="shared" si="248"/>
        <v>9939.375</v>
      </c>
      <c r="X469" s="139">
        <f t="shared" si="248"/>
        <v>0</v>
      </c>
    </row>
    <row r="470" spans="1:24" s="62" customFormat="1" ht="17.25" customHeight="1">
      <c r="A470" s="59"/>
      <c r="B470" s="60"/>
      <c r="C470" s="60"/>
      <c r="D470" s="86"/>
      <c r="E470" s="107" t="s">
        <v>384</v>
      </c>
      <c r="F470" s="78">
        <v>4726</v>
      </c>
      <c r="G470" s="142">
        <f>H470+I470</f>
        <v>2005</v>
      </c>
      <c r="H470" s="142">
        <v>2005</v>
      </c>
      <c r="I470" s="142">
        <v>0</v>
      </c>
      <c r="J470" s="141">
        <f aca="true" t="shared" si="249" ref="J470:J475">K470+L470</f>
        <v>1800</v>
      </c>
      <c r="K470" s="141">
        <v>1800</v>
      </c>
      <c r="L470" s="141">
        <v>0</v>
      </c>
      <c r="M470" s="140">
        <f>N470+O470</f>
        <v>1902.5</v>
      </c>
      <c r="N470" s="140">
        <f>'[6]բյուջե 2024'!$L$39/1000</f>
        <v>1902.5</v>
      </c>
      <c r="O470" s="140">
        <v>0</v>
      </c>
      <c r="P470" s="140">
        <f>Q470+R470</f>
        <v>102.5</v>
      </c>
      <c r="Q470" s="141">
        <f aca="true" t="shared" si="250" ref="Q470:R474">N470-K470</f>
        <v>102.5</v>
      </c>
      <c r="R470" s="141">
        <f t="shared" si="250"/>
        <v>0</v>
      </c>
      <c r="S470" s="140">
        <f>T470+U470</f>
        <v>1851.25</v>
      </c>
      <c r="T470" s="140">
        <f>'[6]բյուջե -2025'!$L$39/1000</f>
        <v>1851.25</v>
      </c>
      <c r="U470" s="140">
        <v>0</v>
      </c>
      <c r="V470" s="140">
        <f>W470+X470</f>
        <v>1876.875</v>
      </c>
      <c r="W470" s="140">
        <f>'[6]բյուջե-2026'!$L$39/1000</f>
        <v>1876.875</v>
      </c>
      <c r="X470" s="140">
        <v>0</v>
      </c>
    </row>
    <row r="471" spans="1:24" s="62" customFormat="1" ht="24" customHeight="1">
      <c r="A471" s="59"/>
      <c r="B471" s="60"/>
      <c r="C471" s="60"/>
      <c r="D471" s="86"/>
      <c r="E471" s="107" t="s">
        <v>383</v>
      </c>
      <c r="F471" s="78">
        <v>4727</v>
      </c>
      <c r="G471" s="142">
        <f>H471+I471</f>
        <v>0</v>
      </c>
      <c r="H471" s="142">
        <v>0</v>
      </c>
      <c r="I471" s="142">
        <v>0</v>
      </c>
      <c r="J471" s="141">
        <f t="shared" si="249"/>
        <v>500</v>
      </c>
      <c r="K471" s="141">
        <v>500</v>
      </c>
      <c r="L471" s="141">
        <v>0</v>
      </c>
      <c r="M471" s="140">
        <f>N471+O471</f>
        <v>500</v>
      </c>
      <c r="N471" s="140">
        <f>'[6]բյուջե 2024'!$L$40/1000</f>
        <v>500</v>
      </c>
      <c r="O471" s="140">
        <v>0</v>
      </c>
      <c r="P471" s="140">
        <f>Q471+R471</f>
        <v>0</v>
      </c>
      <c r="Q471" s="141">
        <f t="shared" si="250"/>
        <v>0</v>
      </c>
      <c r="R471" s="141">
        <f t="shared" si="250"/>
        <v>0</v>
      </c>
      <c r="S471" s="140">
        <f>T471+U471</f>
        <v>500</v>
      </c>
      <c r="T471" s="140">
        <f>'[6]բյուջե -2025'!$L$40/1000</f>
        <v>500</v>
      </c>
      <c r="U471" s="140">
        <v>0</v>
      </c>
      <c r="V471" s="140">
        <f>W471+X471</f>
        <v>500</v>
      </c>
      <c r="W471" s="140">
        <f>'[6]բյուջե-2026'!$L$40/1000</f>
        <v>500</v>
      </c>
      <c r="X471" s="140">
        <v>0</v>
      </c>
    </row>
    <row r="472" spans="1:24" s="56" customFormat="1" ht="12.75" customHeight="1">
      <c r="A472" s="67"/>
      <c r="B472" s="51"/>
      <c r="C472" s="51"/>
      <c r="D472" s="37"/>
      <c r="E472" s="96" t="s">
        <v>353</v>
      </c>
      <c r="F472" s="78" t="s">
        <v>354</v>
      </c>
      <c r="G472" s="142">
        <f>H472+I472</f>
        <v>0</v>
      </c>
      <c r="H472" s="142">
        <v>0</v>
      </c>
      <c r="I472" s="142">
        <v>0</v>
      </c>
      <c r="J472" s="141">
        <f t="shared" si="249"/>
        <v>0</v>
      </c>
      <c r="K472" s="141">
        <v>0</v>
      </c>
      <c r="L472" s="141">
        <v>0</v>
      </c>
      <c r="M472" s="140">
        <f>N472+O472</f>
        <v>0</v>
      </c>
      <c r="N472" s="140">
        <f>K472+K472*0.1</f>
        <v>0</v>
      </c>
      <c r="O472" s="140">
        <v>0</v>
      </c>
      <c r="P472" s="140">
        <f>Q472+R472</f>
        <v>0</v>
      </c>
      <c r="Q472" s="141">
        <f t="shared" si="250"/>
        <v>0</v>
      </c>
      <c r="R472" s="141">
        <f t="shared" si="250"/>
        <v>0</v>
      </c>
      <c r="S472" s="140">
        <f>T472+U472</f>
        <v>0</v>
      </c>
      <c r="T472" s="140">
        <f>N472+N472*0.05</f>
        <v>0</v>
      </c>
      <c r="U472" s="140">
        <v>0</v>
      </c>
      <c r="V472" s="140">
        <f>W472+X472</f>
        <v>0</v>
      </c>
      <c r="W472" s="140">
        <v>0</v>
      </c>
      <c r="X472" s="140">
        <v>0</v>
      </c>
    </row>
    <row r="473" spans="1:24" s="56" customFormat="1" ht="12.75" customHeight="1">
      <c r="A473" s="67"/>
      <c r="B473" s="51"/>
      <c r="C473" s="51"/>
      <c r="D473" s="37"/>
      <c r="E473" s="96" t="s">
        <v>366</v>
      </c>
      <c r="F473" s="78" t="s">
        <v>365</v>
      </c>
      <c r="G473" s="142">
        <f>H473+I473</f>
        <v>0</v>
      </c>
      <c r="H473" s="142">
        <v>0</v>
      </c>
      <c r="I473" s="142">
        <v>0</v>
      </c>
      <c r="J473" s="141">
        <f t="shared" si="249"/>
        <v>0</v>
      </c>
      <c r="K473" s="141">
        <v>0</v>
      </c>
      <c r="L473" s="141">
        <v>0</v>
      </c>
      <c r="M473" s="140">
        <f>N473+O473</f>
        <v>0</v>
      </c>
      <c r="N473" s="140">
        <f>K473+K473*0.1</f>
        <v>0</v>
      </c>
      <c r="O473" s="140">
        <v>0</v>
      </c>
      <c r="P473" s="140">
        <f>Q473+R473</f>
        <v>0</v>
      </c>
      <c r="Q473" s="141">
        <f t="shared" si="250"/>
        <v>0</v>
      </c>
      <c r="R473" s="141">
        <f t="shared" si="250"/>
        <v>0</v>
      </c>
      <c r="S473" s="140">
        <f>T473+U473</f>
        <v>0</v>
      </c>
      <c r="T473" s="140">
        <f>N473+N473*0.05</f>
        <v>0</v>
      </c>
      <c r="U473" s="140">
        <v>0</v>
      </c>
      <c r="V473" s="140">
        <f>W473+X473</f>
        <v>0</v>
      </c>
      <c r="W473" s="140">
        <v>0</v>
      </c>
      <c r="X473" s="140">
        <v>0</v>
      </c>
    </row>
    <row r="474" spans="1:24" s="56" customFormat="1" ht="12.75" customHeight="1">
      <c r="A474" s="67"/>
      <c r="B474" s="51"/>
      <c r="C474" s="51"/>
      <c r="D474" s="37"/>
      <c r="E474" s="96" t="s">
        <v>23</v>
      </c>
      <c r="F474" s="78" t="s">
        <v>24</v>
      </c>
      <c r="G474" s="142">
        <f>H474+I474</f>
        <v>7500</v>
      </c>
      <c r="H474" s="142">
        <v>7500</v>
      </c>
      <c r="I474" s="142">
        <v>0</v>
      </c>
      <c r="J474" s="141">
        <f t="shared" si="249"/>
        <v>6500</v>
      </c>
      <c r="K474" s="141">
        <v>6500</v>
      </c>
      <c r="L474" s="141">
        <v>0</v>
      </c>
      <c r="M474" s="140">
        <f>N474+O474</f>
        <v>7550</v>
      </c>
      <c r="N474" s="140">
        <f>'[6]բյուջե 2024'!$L$42/1000</f>
        <v>7550</v>
      </c>
      <c r="O474" s="140">
        <v>0</v>
      </c>
      <c r="P474" s="140">
        <f>Q474+R474</f>
        <v>1050</v>
      </c>
      <c r="Q474" s="141">
        <f t="shared" si="250"/>
        <v>1050</v>
      </c>
      <c r="R474" s="141">
        <f t="shared" si="250"/>
        <v>0</v>
      </c>
      <c r="S474" s="140">
        <f>T474+U474</f>
        <v>7575</v>
      </c>
      <c r="T474" s="140">
        <f>'[6]բյուջե -2025'!$L$42/1000</f>
        <v>7575</v>
      </c>
      <c r="U474" s="140">
        <v>0</v>
      </c>
      <c r="V474" s="140">
        <f>W474+X474</f>
        <v>7562.5</v>
      </c>
      <c r="W474" s="140">
        <f>'[6]բյուջե-2026'!$L$42/1000</f>
        <v>7562.5</v>
      </c>
      <c r="X474" s="140">
        <v>0</v>
      </c>
    </row>
    <row r="475" spans="1:24" s="98" customFormat="1" ht="23.25" customHeight="1">
      <c r="A475" s="193" t="s">
        <v>313</v>
      </c>
      <c r="B475" s="194" t="s">
        <v>314</v>
      </c>
      <c r="C475" s="194" t="s">
        <v>246</v>
      </c>
      <c r="D475" s="195" t="s">
        <v>246</v>
      </c>
      <c r="E475" s="196" t="s">
        <v>315</v>
      </c>
      <c r="F475" s="195"/>
      <c r="G475" s="197">
        <f>G477</f>
        <v>0</v>
      </c>
      <c r="H475" s="197">
        <f>H477</f>
        <v>0</v>
      </c>
      <c r="I475" s="197">
        <f>I477</f>
        <v>0</v>
      </c>
      <c r="J475" s="197">
        <f t="shared" si="249"/>
        <v>4930.2</v>
      </c>
      <c r="K475" s="197">
        <f aca="true" t="shared" si="251" ref="K475:X475">K477</f>
        <v>4930.2</v>
      </c>
      <c r="L475" s="197">
        <f t="shared" si="251"/>
        <v>0</v>
      </c>
      <c r="M475" s="197">
        <f t="shared" si="251"/>
        <v>33528.162463750006</v>
      </c>
      <c r="N475" s="197">
        <f t="shared" si="251"/>
        <v>33528.162463750006</v>
      </c>
      <c r="O475" s="197">
        <f t="shared" si="251"/>
        <v>0</v>
      </c>
      <c r="P475" s="197">
        <f>P477</f>
        <v>28597.962463750006</v>
      </c>
      <c r="Q475" s="197">
        <f t="shared" si="251"/>
        <v>28597.962463750006</v>
      </c>
      <c r="R475" s="197">
        <f t="shared" si="251"/>
        <v>0</v>
      </c>
      <c r="S475" s="197">
        <f>S477</f>
        <v>34117.798011041676</v>
      </c>
      <c r="T475" s="197">
        <f>T477</f>
        <v>34117.798011041676</v>
      </c>
      <c r="U475" s="197">
        <f>U477</f>
        <v>0</v>
      </c>
      <c r="V475" s="197">
        <f>V477</f>
        <v>50204.61300852084</v>
      </c>
      <c r="W475" s="197">
        <f t="shared" si="251"/>
        <v>50204.61300852084</v>
      </c>
      <c r="X475" s="197">
        <f t="shared" si="251"/>
        <v>0</v>
      </c>
    </row>
    <row r="476" spans="1:24" s="56" customFormat="1" ht="16.5" customHeight="1">
      <c r="A476" s="67"/>
      <c r="B476" s="51"/>
      <c r="C476" s="51"/>
      <c r="D476" s="37"/>
      <c r="E476" s="96" t="s">
        <v>167</v>
      </c>
      <c r="F476" s="37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</row>
    <row r="477" spans="1:24" s="62" customFormat="1" ht="21" customHeight="1">
      <c r="A477" s="203" t="s">
        <v>316</v>
      </c>
      <c r="B477" s="204" t="s">
        <v>314</v>
      </c>
      <c r="C477" s="204" t="s">
        <v>249</v>
      </c>
      <c r="D477" s="205" t="s">
        <v>246</v>
      </c>
      <c r="E477" s="170" t="s">
        <v>317</v>
      </c>
      <c r="F477" s="191"/>
      <c r="G477" s="192">
        <f>G479</f>
        <v>0</v>
      </c>
      <c r="H477" s="192">
        <f>H479</f>
        <v>0</v>
      </c>
      <c r="I477" s="192">
        <f>I479</f>
        <v>0</v>
      </c>
      <c r="J477" s="192">
        <f aca="true" t="shared" si="252" ref="J477:X477">J479</f>
        <v>4930.2</v>
      </c>
      <c r="K477" s="192">
        <f t="shared" si="252"/>
        <v>4930.2</v>
      </c>
      <c r="L477" s="192">
        <f t="shared" si="252"/>
        <v>0</v>
      </c>
      <c r="M477" s="192">
        <f t="shared" si="252"/>
        <v>33528.162463750006</v>
      </c>
      <c r="N477" s="192">
        <f t="shared" si="252"/>
        <v>33528.162463750006</v>
      </c>
      <c r="O477" s="192">
        <f t="shared" si="252"/>
        <v>0</v>
      </c>
      <c r="P477" s="192">
        <f>P479</f>
        <v>28597.962463750006</v>
      </c>
      <c r="Q477" s="192">
        <f t="shared" si="252"/>
        <v>28597.962463750006</v>
      </c>
      <c r="R477" s="192">
        <f t="shared" si="252"/>
        <v>0</v>
      </c>
      <c r="S477" s="192">
        <f>S479</f>
        <v>34117.798011041676</v>
      </c>
      <c r="T477" s="192">
        <f>T479</f>
        <v>34117.798011041676</v>
      </c>
      <c r="U477" s="192">
        <f>U479</f>
        <v>0</v>
      </c>
      <c r="V477" s="192">
        <f>V479</f>
        <v>50204.61300852084</v>
      </c>
      <c r="W477" s="192">
        <f t="shared" si="252"/>
        <v>50204.61300852084</v>
      </c>
      <c r="X477" s="192">
        <f t="shared" si="252"/>
        <v>0</v>
      </c>
    </row>
    <row r="478" spans="1:24" s="56" customFormat="1" ht="14.25" customHeight="1">
      <c r="A478" s="67"/>
      <c r="B478" s="51"/>
      <c r="C478" s="51"/>
      <c r="D478" s="37"/>
      <c r="E478" s="96" t="s">
        <v>251</v>
      </c>
      <c r="F478" s="37"/>
      <c r="G478" s="134"/>
      <c r="H478" s="134"/>
      <c r="I478" s="134"/>
      <c r="J478" s="134"/>
      <c r="K478" s="134"/>
      <c r="L478" s="134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</row>
    <row r="479" spans="1:24" s="56" customFormat="1" ht="11.25" customHeight="1">
      <c r="A479" s="77" t="s">
        <v>318</v>
      </c>
      <c r="B479" s="78" t="s">
        <v>314</v>
      </c>
      <c r="C479" s="78" t="s">
        <v>249</v>
      </c>
      <c r="D479" s="78" t="s">
        <v>268</v>
      </c>
      <c r="E479" s="96" t="s">
        <v>319</v>
      </c>
      <c r="F479" s="37"/>
      <c r="G479" s="134">
        <f aca="true" t="shared" si="253" ref="G479:O479">G481</f>
        <v>0</v>
      </c>
      <c r="H479" s="134">
        <f t="shared" si="253"/>
        <v>0</v>
      </c>
      <c r="I479" s="134">
        <f t="shared" si="253"/>
        <v>0</v>
      </c>
      <c r="J479" s="134">
        <f t="shared" si="253"/>
        <v>4930.2</v>
      </c>
      <c r="K479" s="134">
        <f t="shared" si="253"/>
        <v>4930.2</v>
      </c>
      <c r="L479" s="134">
        <f t="shared" si="253"/>
        <v>0</v>
      </c>
      <c r="M479" s="134">
        <f t="shared" si="253"/>
        <v>33528.162463750006</v>
      </c>
      <c r="N479" s="134">
        <f t="shared" si="253"/>
        <v>33528.162463750006</v>
      </c>
      <c r="O479" s="134">
        <f t="shared" si="253"/>
        <v>0</v>
      </c>
      <c r="P479" s="134">
        <f>P481</f>
        <v>28597.962463750006</v>
      </c>
      <c r="Q479" s="141">
        <f>N479-K479</f>
        <v>28597.962463750006</v>
      </c>
      <c r="R479" s="141">
        <f>O479-L479</f>
        <v>0</v>
      </c>
      <c r="S479" s="134">
        <f aca="true" t="shared" si="254" ref="S479:X479">S481</f>
        <v>34117.798011041676</v>
      </c>
      <c r="T479" s="134">
        <f t="shared" si="254"/>
        <v>34117.798011041676</v>
      </c>
      <c r="U479" s="134">
        <f t="shared" si="254"/>
        <v>0</v>
      </c>
      <c r="V479" s="134">
        <f t="shared" si="254"/>
        <v>50204.61300852084</v>
      </c>
      <c r="W479" s="134">
        <f t="shared" si="254"/>
        <v>50204.61300852084</v>
      </c>
      <c r="X479" s="134">
        <f t="shared" si="254"/>
        <v>0</v>
      </c>
    </row>
    <row r="480" spans="1:24" s="56" customFormat="1" ht="11.25" customHeight="1">
      <c r="A480" s="67"/>
      <c r="B480" s="51"/>
      <c r="C480" s="51"/>
      <c r="D480" s="37"/>
      <c r="E480" s="96" t="s">
        <v>167</v>
      </c>
      <c r="F480" s="37"/>
      <c r="G480" s="134"/>
      <c r="H480" s="134"/>
      <c r="I480" s="134"/>
      <c r="J480" s="134"/>
      <c r="K480" s="134"/>
      <c r="L480" s="134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</row>
    <row r="481" spans="1:24" s="56" customFormat="1" ht="11.25" customHeight="1">
      <c r="A481" s="67"/>
      <c r="B481" s="51"/>
      <c r="C481" s="51"/>
      <c r="D481" s="37"/>
      <c r="E481" s="96" t="s">
        <v>31</v>
      </c>
      <c r="F481" s="37" t="s">
        <v>32</v>
      </c>
      <c r="G481" s="134">
        <f>H481+I481</f>
        <v>0</v>
      </c>
      <c r="H481" s="134">
        <v>0</v>
      </c>
      <c r="I481" s="134">
        <v>0</v>
      </c>
      <c r="J481" s="134">
        <f>K481+L481</f>
        <v>4930.2</v>
      </c>
      <c r="K481" s="134">
        <v>4930.2</v>
      </c>
      <c r="L481" s="134">
        <v>0</v>
      </c>
      <c r="M481" s="140">
        <f>N481+O481</f>
        <v>33528.162463750006</v>
      </c>
      <c r="N481" s="140">
        <f>2!K10*0.05</f>
        <v>33528.162463750006</v>
      </c>
      <c r="O481" s="140">
        <v>0</v>
      </c>
      <c r="P481" s="140">
        <f>Q481+R481</f>
        <v>28597.962463750006</v>
      </c>
      <c r="Q481" s="141">
        <f>N481-K481</f>
        <v>28597.962463750006</v>
      </c>
      <c r="R481" s="141">
        <f>O481-L481</f>
        <v>0</v>
      </c>
      <c r="S481" s="140">
        <f>T481+U481</f>
        <v>34117.798011041676</v>
      </c>
      <c r="T481" s="140">
        <f>2!Q10*0.05</f>
        <v>34117.798011041676</v>
      </c>
      <c r="U481" s="140">
        <v>0</v>
      </c>
      <c r="V481" s="140">
        <f>W481+X481</f>
        <v>50204.61300852084</v>
      </c>
      <c r="W481" s="135">
        <f>2!T10*0.07</f>
        <v>50204.61300852084</v>
      </c>
      <c r="X481" s="135">
        <v>0</v>
      </c>
    </row>
    <row r="482" spans="1:24" s="56" customFormat="1" ht="11.25" customHeight="1" thickBot="1">
      <c r="A482" s="71"/>
      <c r="B482" s="73"/>
      <c r="C482" s="73"/>
      <c r="D482" s="115"/>
      <c r="E482" s="116" t="s">
        <v>162</v>
      </c>
      <c r="F482" s="84" t="s">
        <v>322</v>
      </c>
      <c r="G482" s="153"/>
      <c r="H482" s="153"/>
      <c r="I482" s="153"/>
      <c r="J482" s="153"/>
      <c r="K482" s="153"/>
      <c r="L482" s="153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</row>
    <row r="483" spans="1:24" s="56" customFormat="1" ht="10.5">
      <c r="A483" s="57"/>
      <c r="B483" s="57"/>
      <c r="C483" s="57"/>
      <c r="D483" s="75"/>
      <c r="E483" s="92"/>
      <c r="F483" s="75"/>
      <c r="G483" s="129"/>
      <c r="H483" s="129"/>
      <c r="I483" s="129"/>
      <c r="J483" s="129"/>
      <c r="K483" s="129"/>
      <c r="L483" s="129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</row>
    <row r="484" spans="1:24" s="56" customFormat="1" ht="10.5">
      <c r="A484" s="57"/>
      <c r="B484" s="57"/>
      <c r="C484" s="57"/>
      <c r="D484" s="75"/>
      <c r="E484" s="92"/>
      <c r="F484" s="75"/>
      <c r="G484" s="129"/>
      <c r="H484" s="129"/>
      <c r="I484" s="129"/>
      <c r="J484" s="129"/>
      <c r="K484" s="129"/>
      <c r="L484" s="129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</row>
    <row r="485" spans="1:24" s="56" customFormat="1" ht="10.5">
      <c r="A485" s="57"/>
      <c r="B485" s="57"/>
      <c r="C485" s="57"/>
      <c r="D485" s="75"/>
      <c r="E485" s="92"/>
      <c r="F485" s="75"/>
      <c r="G485" s="129"/>
      <c r="H485" s="129"/>
      <c r="I485" s="129"/>
      <c r="J485" s="129"/>
      <c r="K485" s="129"/>
      <c r="L485" s="129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</row>
    <row r="486" spans="1:24" s="56" customFormat="1" ht="10.5">
      <c r="A486" s="57"/>
      <c r="B486" s="57"/>
      <c r="C486" s="57"/>
      <c r="D486" s="75"/>
      <c r="E486" s="92"/>
      <c r="F486" s="75"/>
      <c r="G486" s="129"/>
      <c r="H486" s="129"/>
      <c r="I486" s="129"/>
      <c r="J486" s="129"/>
      <c r="K486" s="129"/>
      <c r="L486" s="129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</row>
    <row r="487" spans="1:24" s="56" customFormat="1" ht="10.5">
      <c r="A487" s="57"/>
      <c r="B487" s="57"/>
      <c r="C487" s="57"/>
      <c r="D487" s="75"/>
      <c r="E487" s="92"/>
      <c r="F487" s="75"/>
      <c r="G487" s="129"/>
      <c r="H487" s="129"/>
      <c r="I487" s="129"/>
      <c r="J487" s="129"/>
      <c r="K487" s="129"/>
      <c r="L487" s="129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</row>
    <row r="488" spans="1:24" s="56" customFormat="1" ht="10.5">
      <c r="A488" s="57"/>
      <c r="B488" s="57"/>
      <c r="C488" s="57"/>
      <c r="D488" s="75"/>
      <c r="E488" s="92"/>
      <c r="F488" s="75"/>
      <c r="G488" s="129"/>
      <c r="H488" s="129"/>
      <c r="I488" s="129"/>
      <c r="J488" s="129"/>
      <c r="K488" s="129"/>
      <c r="L488" s="129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</row>
    <row r="489" spans="1:24" s="56" customFormat="1" ht="10.5">
      <c r="A489" s="57"/>
      <c r="B489" s="57"/>
      <c r="C489" s="57"/>
      <c r="D489" s="75"/>
      <c r="E489" s="92"/>
      <c r="F489" s="75"/>
      <c r="G489" s="129"/>
      <c r="H489" s="129"/>
      <c r="I489" s="129"/>
      <c r="J489" s="129"/>
      <c r="K489" s="129"/>
      <c r="L489" s="129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</row>
    <row r="490" spans="1:24" s="56" customFormat="1" ht="10.5">
      <c r="A490" s="57"/>
      <c r="B490" s="57"/>
      <c r="C490" s="57"/>
      <c r="D490" s="75"/>
      <c r="E490" s="92"/>
      <c r="F490" s="75"/>
      <c r="G490" s="129"/>
      <c r="H490" s="129"/>
      <c r="I490" s="129"/>
      <c r="J490" s="129"/>
      <c r="K490" s="129"/>
      <c r="L490" s="129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</row>
    <row r="491" spans="1:24" s="56" customFormat="1" ht="10.5">
      <c r="A491" s="57"/>
      <c r="B491" s="57"/>
      <c r="C491" s="57"/>
      <c r="D491" s="75"/>
      <c r="E491" s="92"/>
      <c r="F491" s="75"/>
      <c r="G491" s="129"/>
      <c r="H491" s="129"/>
      <c r="I491" s="129"/>
      <c r="J491" s="129"/>
      <c r="K491" s="129"/>
      <c r="L491" s="129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</row>
    <row r="492" spans="1:24" s="56" customFormat="1" ht="10.5">
      <c r="A492" s="57"/>
      <c r="B492" s="57"/>
      <c r="C492" s="57"/>
      <c r="D492" s="75"/>
      <c r="E492" s="92"/>
      <c r="F492" s="75"/>
      <c r="G492" s="129"/>
      <c r="H492" s="129"/>
      <c r="I492" s="129"/>
      <c r="J492" s="129"/>
      <c r="K492" s="129"/>
      <c r="L492" s="129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</row>
    <row r="493" spans="1:24" s="56" customFormat="1" ht="10.5">
      <c r="A493" s="57"/>
      <c r="B493" s="57"/>
      <c r="C493" s="57"/>
      <c r="D493" s="75"/>
      <c r="E493" s="92"/>
      <c r="F493" s="75"/>
      <c r="G493" s="129"/>
      <c r="H493" s="129"/>
      <c r="I493" s="129"/>
      <c r="J493" s="129"/>
      <c r="K493" s="129"/>
      <c r="L493" s="129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</row>
    <row r="494" spans="1:24" s="56" customFormat="1" ht="10.5">
      <c r="A494" s="57"/>
      <c r="B494" s="57"/>
      <c r="C494" s="57"/>
      <c r="D494" s="75"/>
      <c r="E494" s="92"/>
      <c r="F494" s="75"/>
      <c r="G494" s="129"/>
      <c r="H494" s="129"/>
      <c r="I494" s="129"/>
      <c r="J494" s="129"/>
      <c r="K494" s="129"/>
      <c r="L494" s="129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</row>
    <row r="495" spans="1:24" s="56" customFormat="1" ht="10.5">
      <c r="A495" s="57"/>
      <c r="B495" s="57"/>
      <c r="C495" s="57"/>
      <c r="D495" s="75"/>
      <c r="E495" s="92"/>
      <c r="F495" s="75"/>
      <c r="G495" s="129"/>
      <c r="H495" s="129"/>
      <c r="I495" s="129"/>
      <c r="J495" s="129"/>
      <c r="K495" s="129"/>
      <c r="L495" s="129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</row>
    <row r="496" spans="1:24" s="56" customFormat="1" ht="10.5">
      <c r="A496" s="57"/>
      <c r="B496" s="57"/>
      <c r="C496" s="57"/>
      <c r="D496" s="75"/>
      <c r="E496" s="92"/>
      <c r="F496" s="75"/>
      <c r="G496" s="129"/>
      <c r="H496" s="129"/>
      <c r="I496" s="129"/>
      <c r="J496" s="129"/>
      <c r="K496" s="129"/>
      <c r="L496" s="129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</row>
    <row r="497" spans="1:24" s="56" customFormat="1" ht="10.5">
      <c r="A497" s="57"/>
      <c r="B497" s="57"/>
      <c r="C497" s="57"/>
      <c r="D497" s="75"/>
      <c r="E497" s="92"/>
      <c r="F497" s="75"/>
      <c r="G497" s="129"/>
      <c r="H497" s="129"/>
      <c r="I497" s="129"/>
      <c r="J497" s="129"/>
      <c r="K497" s="129"/>
      <c r="L497" s="129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</row>
    <row r="498" spans="1:24" s="56" customFormat="1" ht="10.5">
      <c r="A498" s="57"/>
      <c r="B498" s="57"/>
      <c r="C498" s="57"/>
      <c r="D498" s="75"/>
      <c r="E498" s="92"/>
      <c r="F498" s="75"/>
      <c r="G498" s="129"/>
      <c r="H498" s="129"/>
      <c r="I498" s="129"/>
      <c r="J498" s="129"/>
      <c r="K498" s="129"/>
      <c r="L498" s="129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</row>
    <row r="499" spans="1:24" s="56" customFormat="1" ht="10.5">
      <c r="A499" s="57"/>
      <c r="B499" s="57"/>
      <c r="C499" s="57"/>
      <c r="D499" s="75"/>
      <c r="E499" s="92"/>
      <c r="F499" s="75"/>
      <c r="G499" s="129"/>
      <c r="H499" s="129"/>
      <c r="I499" s="129"/>
      <c r="J499" s="129"/>
      <c r="K499" s="129"/>
      <c r="L499" s="129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</row>
    <row r="500" spans="1:24" s="56" customFormat="1" ht="10.5">
      <c r="A500" s="57"/>
      <c r="B500" s="57"/>
      <c r="C500" s="57"/>
      <c r="D500" s="75"/>
      <c r="E500" s="92"/>
      <c r="F500" s="75"/>
      <c r="G500" s="129"/>
      <c r="H500" s="129"/>
      <c r="I500" s="129"/>
      <c r="J500" s="129"/>
      <c r="K500" s="129"/>
      <c r="L500" s="129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</row>
    <row r="501" spans="1:24" s="56" customFormat="1" ht="10.5">
      <c r="A501" s="57"/>
      <c r="B501" s="57"/>
      <c r="C501" s="57"/>
      <c r="D501" s="75"/>
      <c r="E501" s="92"/>
      <c r="F501" s="75"/>
      <c r="G501" s="129"/>
      <c r="H501" s="129"/>
      <c r="I501" s="129"/>
      <c r="J501" s="129"/>
      <c r="K501" s="129"/>
      <c r="L501" s="129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</row>
    <row r="502" spans="1:24" s="56" customFormat="1" ht="10.5">
      <c r="A502" s="57"/>
      <c r="B502" s="57"/>
      <c r="C502" s="57"/>
      <c r="D502" s="75"/>
      <c r="E502" s="92"/>
      <c r="F502" s="75"/>
      <c r="G502" s="129"/>
      <c r="H502" s="129"/>
      <c r="I502" s="129"/>
      <c r="J502" s="129"/>
      <c r="K502" s="129"/>
      <c r="L502" s="129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</row>
    <row r="503" spans="1:24" s="56" customFormat="1" ht="10.5">
      <c r="A503" s="57"/>
      <c r="B503" s="57"/>
      <c r="C503" s="57"/>
      <c r="D503" s="75"/>
      <c r="E503" s="92"/>
      <c r="F503" s="75"/>
      <c r="G503" s="129"/>
      <c r="H503" s="129"/>
      <c r="I503" s="129"/>
      <c r="J503" s="129"/>
      <c r="K503" s="129"/>
      <c r="L503" s="129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</row>
    <row r="504" spans="1:24" s="56" customFormat="1" ht="10.5">
      <c r="A504" s="57"/>
      <c r="B504" s="57"/>
      <c r="C504" s="57"/>
      <c r="D504" s="75"/>
      <c r="E504" s="92"/>
      <c r="F504" s="75"/>
      <c r="G504" s="129"/>
      <c r="H504" s="129"/>
      <c r="I504" s="129"/>
      <c r="J504" s="129"/>
      <c r="K504" s="129"/>
      <c r="L504" s="129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</row>
    <row r="505" spans="1:24" s="56" customFormat="1" ht="10.5">
      <c r="A505" s="57"/>
      <c r="B505" s="57"/>
      <c r="C505" s="57"/>
      <c r="D505" s="75"/>
      <c r="E505" s="92"/>
      <c r="F505" s="75"/>
      <c r="G505" s="129"/>
      <c r="H505" s="129"/>
      <c r="I505" s="129"/>
      <c r="J505" s="129"/>
      <c r="K505" s="129"/>
      <c r="L505" s="129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</row>
    <row r="506" spans="1:24" s="56" customFormat="1" ht="10.5">
      <c r="A506" s="57"/>
      <c r="B506" s="57"/>
      <c r="C506" s="57"/>
      <c r="D506" s="75"/>
      <c r="E506" s="92"/>
      <c r="F506" s="75"/>
      <c r="G506" s="129"/>
      <c r="H506" s="129"/>
      <c r="I506" s="129"/>
      <c r="J506" s="129"/>
      <c r="K506" s="129"/>
      <c r="L506" s="129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</row>
    <row r="507" spans="1:24" s="56" customFormat="1" ht="10.5">
      <c r="A507" s="57"/>
      <c r="B507" s="57"/>
      <c r="C507" s="57"/>
      <c r="D507" s="75"/>
      <c r="E507" s="92"/>
      <c r="F507" s="75"/>
      <c r="G507" s="129"/>
      <c r="H507" s="129"/>
      <c r="I507" s="129"/>
      <c r="J507" s="129"/>
      <c r="K507" s="129"/>
      <c r="L507" s="129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</row>
    <row r="508" spans="1:24" s="56" customFormat="1" ht="10.5">
      <c r="A508" s="57"/>
      <c r="B508" s="57"/>
      <c r="C508" s="57"/>
      <c r="D508" s="75"/>
      <c r="E508" s="92"/>
      <c r="F508" s="75"/>
      <c r="G508" s="129"/>
      <c r="H508" s="129"/>
      <c r="I508" s="129"/>
      <c r="J508" s="129"/>
      <c r="K508" s="129"/>
      <c r="L508" s="129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</row>
    <row r="509" spans="1:24" s="56" customFormat="1" ht="10.5">
      <c r="A509" s="57"/>
      <c r="B509" s="57"/>
      <c r="C509" s="57"/>
      <c r="D509" s="75"/>
      <c r="E509" s="92"/>
      <c r="F509" s="75"/>
      <c r="G509" s="129"/>
      <c r="H509" s="129"/>
      <c r="I509" s="129"/>
      <c r="J509" s="129"/>
      <c r="K509" s="129"/>
      <c r="L509" s="129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</row>
    <row r="510" spans="1:24" s="56" customFormat="1" ht="10.5">
      <c r="A510" s="57"/>
      <c r="B510" s="57"/>
      <c r="C510" s="57"/>
      <c r="D510" s="75"/>
      <c r="E510" s="92"/>
      <c r="F510" s="75"/>
      <c r="G510" s="129"/>
      <c r="H510" s="129"/>
      <c r="I510" s="129"/>
      <c r="J510" s="129"/>
      <c r="K510" s="129"/>
      <c r="L510" s="129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</row>
    <row r="511" spans="1:24" s="56" customFormat="1" ht="10.5">
      <c r="A511" s="57"/>
      <c r="B511" s="57"/>
      <c r="C511" s="57"/>
      <c r="D511" s="75"/>
      <c r="E511" s="92"/>
      <c r="F511" s="75"/>
      <c r="G511" s="129"/>
      <c r="H511" s="129"/>
      <c r="I511" s="129"/>
      <c r="J511" s="129"/>
      <c r="K511" s="129"/>
      <c r="L511" s="129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</row>
    <row r="512" spans="1:24" s="56" customFormat="1" ht="10.5">
      <c r="A512" s="57"/>
      <c r="B512" s="57"/>
      <c r="C512" s="57"/>
      <c r="D512" s="75"/>
      <c r="E512" s="92"/>
      <c r="F512" s="75"/>
      <c r="G512" s="129"/>
      <c r="H512" s="129"/>
      <c r="I512" s="129"/>
      <c r="J512" s="129"/>
      <c r="K512" s="129"/>
      <c r="L512" s="129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</row>
    <row r="513" spans="1:24" s="56" customFormat="1" ht="10.5">
      <c r="A513" s="57"/>
      <c r="B513" s="57"/>
      <c r="C513" s="57"/>
      <c r="D513" s="75"/>
      <c r="E513" s="92"/>
      <c r="F513" s="75"/>
      <c r="G513" s="129"/>
      <c r="H513" s="129"/>
      <c r="I513" s="129"/>
      <c r="J513" s="129"/>
      <c r="K513" s="129"/>
      <c r="L513" s="129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</row>
    <row r="514" spans="1:24" s="56" customFormat="1" ht="10.5">
      <c r="A514" s="57"/>
      <c r="B514" s="57"/>
      <c r="C514" s="57"/>
      <c r="D514" s="75"/>
      <c r="E514" s="92"/>
      <c r="F514" s="75"/>
      <c r="G514" s="129"/>
      <c r="H514" s="129"/>
      <c r="I514" s="129"/>
      <c r="J514" s="129"/>
      <c r="K514" s="129"/>
      <c r="L514" s="129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</row>
    <row r="515" spans="1:24" s="56" customFormat="1" ht="10.5">
      <c r="A515" s="57"/>
      <c r="B515" s="57"/>
      <c r="C515" s="57"/>
      <c r="D515" s="75"/>
      <c r="E515" s="92"/>
      <c r="F515" s="75"/>
      <c r="G515" s="129"/>
      <c r="H515" s="129"/>
      <c r="I515" s="129"/>
      <c r="J515" s="129"/>
      <c r="K515" s="129"/>
      <c r="L515" s="129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</row>
    <row r="516" spans="1:24" s="56" customFormat="1" ht="10.5">
      <c r="A516" s="57"/>
      <c r="B516" s="57"/>
      <c r="C516" s="57"/>
      <c r="D516" s="75"/>
      <c r="E516" s="92"/>
      <c r="F516" s="75"/>
      <c r="G516" s="129"/>
      <c r="H516" s="129"/>
      <c r="I516" s="129"/>
      <c r="J516" s="129"/>
      <c r="K516" s="129"/>
      <c r="L516" s="129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</row>
    <row r="517" spans="1:24" s="56" customFormat="1" ht="10.5">
      <c r="A517" s="57"/>
      <c r="B517" s="57"/>
      <c r="C517" s="57"/>
      <c r="D517" s="75"/>
      <c r="E517" s="92"/>
      <c r="F517" s="75"/>
      <c r="G517" s="129"/>
      <c r="H517" s="129"/>
      <c r="I517" s="129"/>
      <c r="J517" s="129"/>
      <c r="K517" s="129"/>
      <c r="L517" s="129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</row>
    <row r="518" spans="1:24" s="56" customFormat="1" ht="10.5">
      <c r="A518" s="57"/>
      <c r="B518" s="57"/>
      <c r="C518" s="57"/>
      <c r="D518" s="75"/>
      <c r="E518" s="92"/>
      <c r="F518" s="75"/>
      <c r="G518" s="129"/>
      <c r="H518" s="129"/>
      <c r="I518" s="129"/>
      <c r="J518" s="129"/>
      <c r="K518" s="129"/>
      <c r="L518" s="129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</row>
    <row r="519" spans="1:24" s="56" customFormat="1" ht="10.5">
      <c r="A519" s="57"/>
      <c r="B519" s="57"/>
      <c r="C519" s="57"/>
      <c r="D519" s="75"/>
      <c r="E519" s="92"/>
      <c r="F519" s="75"/>
      <c r="G519" s="129"/>
      <c r="H519" s="129"/>
      <c r="I519" s="129"/>
      <c r="J519" s="129"/>
      <c r="K519" s="129"/>
      <c r="L519" s="129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</row>
    <row r="520" spans="1:24" s="56" customFormat="1" ht="10.5">
      <c r="A520" s="57"/>
      <c r="B520" s="57"/>
      <c r="C520" s="57"/>
      <c r="D520" s="75"/>
      <c r="E520" s="92"/>
      <c r="F520" s="75"/>
      <c r="G520" s="129"/>
      <c r="H520" s="129"/>
      <c r="I520" s="129"/>
      <c r="J520" s="129"/>
      <c r="K520" s="129"/>
      <c r="L520" s="129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</row>
    <row r="521" spans="1:24" s="56" customFormat="1" ht="10.5">
      <c r="A521" s="57"/>
      <c r="B521" s="57"/>
      <c r="C521" s="57"/>
      <c r="D521" s="75"/>
      <c r="E521" s="92"/>
      <c r="F521" s="75"/>
      <c r="G521" s="129"/>
      <c r="H521" s="129"/>
      <c r="I521" s="129"/>
      <c r="J521" s="129"/>
      <c r="K521" s="129"/>
      <c r="L521" s="129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</row>
    <row r="522" spans="1:24" s="56" customFormat="1" ht="10.5">
      <c r="A522" s="57"/>
      <c r="B522" s="57"/>
      <c r="C522" s="57"/>
      <c r="D522" s="75"/>
      <c r="E522" s="92"/>
      <c r="F522" s="75"/>
      <c r="G522" s="129"/>
      <c r="H522" s="129"/>
      <c r="I522" s="129"/>
      <c r="J522" s="129"/>
      <c r="K522" s="129"/>
      <c r="L522" s="129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</row>
    <row r="523" spans="1:24" s="56" customFormat="1" ht="10.5">
      <c r="A523" s="57"/>
      <c r="B523" s="57"/>
      <c r="C523" s="57"/>
      <c r="D523" s="75"/>
      <c r="E523" s="92"/>
      <c r="F523" s="75"/>
      <c r="G523" s="129"/>
      <c r="H523" s="129"/>
      <c r="I523" s="129"/>
      <c r="J523" s="129"/>
      <c r="K523" s="129"/>
      <c r="L523" s="129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</row>
    <row r="524" spans="1:24" s="56" customFormat="1" ht="10.5">
      <c r="A524" s="57"/>
      <c r="B524" s="57"/>
      <c r="C524" s="57"/>
      <c r="D524" s="75"/>
      <c r="E524" s="92"/>
      <c r="F524" s="75"/>
      <c r="G524" s="129"/>
      <c r="H524" s="129"/>
      <c r="I524" s="129"/>
      <c r="J524" s="129"/>
      <c r="K524" s="129"/>
      <c r="L524" s="129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</row>
    <row r="525" spans="1:24" s="56" customFormat="1" ht="10.5">
      <c r="A525" s="57"/>
      <c r="B525" s="57"/>
      <c r="C525" s="57"/>
      <c r="D525" s="75"/>
      <c r="E525" s="92"/>
      <c r="F525" s="75"/>
      <c r="G525" s="129"/>
      <c r="H525" s="129"/>
      <c r="I525" s="129"/>
      <c r="J525" s="129"/>
      <c r="K525" s="129"/>
      <c r="L525" s="129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</row>
    <row r="526" spans="1:24" s="56" customFormat="1" ht="10.5">
      <c r="A526" s="57"/>
      <c r="B526" s="57"/>
      <c r="C526" s="57"/>
      <c r="D526" s="75"/>
      <c r="E526" s="92"/>
      <c r="F526" s="75"/>
      <c r="G526" s="129"/>
      <c r="H526" s="129"/>
      <c r="I526" s="129"/>
      <c r="J526" s="129"/>
      <c r="K526" s="129"/>
      <c r="L526" s="129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</row>
    <row r="527" spans="1:24" s="56" customFormat="1" ht="10.5">
      <c r="A527" s="57"/>
      <c r="B527" s="57"/>
      <c r="C527" s="57"/>
      <c r="D527" s="75"/>
      <c r="E527" s="92"/>
      <c r="F527" s="75"/>
      <c r="G527" s="129"/>
      <c r="H527" s="129"/>
      <c r="I527" s="129"/>
      <c r="J527" s="129"/>
      <c r="K527" s="129"/>
      <c r="L527" s="129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</row>
    <row r="528" spans="1:24" s="56" customFormat="1" ht="10.5">
      <c r="A528" s="57"/>
      <c r="B528" s="57"/>
      <c r="C528" s="57"/>
      <c r="D528" s="75"/>
      <c r="E528" s="92"/>
      <c r="F528" s="75"/>
      <c r="G528" s="129"/>
      <c r="H528" s="129"/>
      <c r="I528" s="129"/>
      <c r="J528" s="129"/>
      <c r="K528" s="129"/>
      <c r="L528" s="129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</row>
    <row r="529" spans="1:24" s="56" customFormat="1" ht="10.5">
      <c r="A529" s="57"/>
      <c r="B529" s="57"/>
      <c r="C529" s="57"/>
      <c r="D529" s="75"/>
      <c r="E529" s="92"/>
      <c r="F529" s="75"/>
      <c r="G529" s="129"/>
      <c r="H529" s="129"/>
      <c r="I529" s="129"/>
      <c r="J529" s="129"/>
      <c r="K529" s="129"/>
      <c r="L529" s="129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</row>
    <row r="530" spans="1:24" s="56" customFormat="1" ht="10.5">
      <c r="A530" s="57"/>
      <c r="B530" s="57"/>
      <c r="C530" s="57"/>
      <c r="D530" s="75"/>
      <c r="E530" s="92"/>
      <c r="F530" s="75"/>
      <c r="G530" s="129"/>
      <c r="H530" s="129"/>
      <c r="I530" s="129"/>
      <c r="J530" s="129"/>
      <c r="K530" s="129"/>
      <c r="L530" s="129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</row>
    <row r="531" spans="1:24" s="56" customFormat="1" ht="10.5">
      <c r="A531" s="57"/>
      <c r="B531" s="57"/>
      <c r="C531" s="57"/>
      <c r="D531" s="75"/>
      <c r="E531" s="92"/>
      <c r="F531" s="75"/>
      <c r="G531" s="129"/>
      <c r="H531" s="129"/>
      <c r="I531" s="129"/>
      <c r="J531" s="129"/>
      <c r="K531" s="129"/>
      <c r="L531" s="129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</row>
    <row r="532" spans="1:24" s="56" customFormat="1" ht="10.5">
      <c r="A532" s="57"/>
      <c r="B532" s="57"/>
      <c r="C532" s="57"/>
      <c r="D532" s="75"/>
      <c r="E532" s="92"/>
      <c r="F532" s="75"/>
      <c r="G532" s="129"/>
      <c r="H532" s="129"/>
      <c r="I532" s="129"/>
      <c r="J532" s="129"/>
      <c r="K532" s="129"/>
      <c r="L532" s="129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</row>
    <row r="533" spans="1:24" s="56" customFormat="1" ht="10.5">
      <c r="A533" s="57"/>
      <c r="B533" s="57"/>
      <c r="C533" s="57"/>
      <c r="D533" s="75"/>
      <c r="E533" s="92"/>
      <c r="F533" s="75"/>
      <c r="G533" s="129"/>
      <c r="H533" s="129"/>
      <c r="I533" s="129"/>
      <c r="J533" s="129"/>
      <c r="K533" s="129"/>
      <c r="L533" s="129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</row>
    <row r="534" spans="1:24" s="56" customFormat="1" ht="10.5">
      <c r="A534" s="57"/>
      <c r="B534" s="57"/>
      <c r="C534" s="57"/>
      <c r="D534" s="75"/>
      <c r="E534" s="92"/>
      <c r="F534" s="75"/>
      <c r="G534" s="129"/>
      <c r="H534" s="129"/>
      <c r="I534" s="129"/>
      <c r="J534" s="129"/>
      <c r="K534" s="129"/>
      <c r="L534" s="129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</row>
    <row r="535" spans="1:24" s="56" customFormat="1" ht="10.5">
      <c r="A535" s="57"/>
      <c r="B535" s="57"/>
      <c r="C535" s="57"/>
      <c r="D535" s="75"/>
      <c r="E535" s="92"/>
      <c r="F535" s="75"/>
      <c r="G535" s="129"/>
      <c r="H535" s="129"/>
      <c r="I535" s="129"/>
      <c r="J535" s="129"/>
      <c r="K535" s="129"/>
      <c r="L535" s="129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</row>
    <row r="536" spans="1:24" s="56" customFormat="1" ht="10.5">
      <c r="A536" s="57"/>
      <c r="B536" s="57"/>
      <c r="C536" s="57"/>
      <c r="D536" s="75"/>
      <c r="E536" s="92"/>
      <c r="F536" s="75"/>
      <c r="G536" s="129"/>
      <c r="H536" s="129"/>
      <c r="I536" s="129"/>
      <c r="J536" s="129"/>
      <c r="K536" s="129"/>
      <c r="L536" s="129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</row>
    <row r="537" spans="1:24" s="56" customFormat="1" ht="10.5">
      <c r="A537" s="57"/>
      <c r="B537" s="57"/>
      <c r="C537" s="57"/>
      <c r="D537" s="75"/>
      <c r="E537" s="92"/>
      <c r="F537" s="75"/>
      <c r="G537" s="129"/>
      <c r="H537" s="129"/>
      <c r="I537" s="129"/>
      <c r="J537" s="129"/>
      <c r="K537" s="129"/>
      <c r="L537" s="129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</row>
    <row r="538" spans="1:24" s="56" customFormat="1" ht="10.5">
      <c r="A538" s="57"/>
      <c r="B538" s="57"/>
      <c r="C538" s="57"/>
      <c r="D538" s="75"/>
      <c r="E538" s="92"/>
      <c r="F538" s="75"/>
      <c r="G538" s="129"/>
      <c r="H538" s="129"/>
      <c r="I538" s="129"/>
      <c r="J538" s="129"/>
      <c r="K538" s="129"/>
      <c r="L538" s="129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</row>
    <row r="539" spans="1:24" s="56" customFormat="1" ht="10.5">
      <c r="A539" s="57"/>
      <c r="B539" s="57"/>
      <c r="C539" s="57"/>
      <c r="D539" s="75"/>
      <c r="E539" s="92"/>
      <c r="F539" s="75"/>
      <c r="G539" s="129"/>
      <c r="H539" s="129"/>
      <c r="I539" s="129"/>
      <c r="J539" s="129"/>
      <c r="K539" s="129"/>
      <c r="L539" s="129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</row>
    <row r="540" spans="1:24" s="56" customFormat="1" ht="10.5">
      <c r="A540" s="57"/>
      <c r="B540" s="57"/>
      <c r="C540" s="57"/>
      <c r="D540" s="75"/>
      <c r="E540" s="92"/>
      <c r="F540" s="75"/>
      <c r="G540" s="129"/>
      <c r="H540" s="129"/>
      <c r="I540" s="129"/>
      <c r="J540" s="129"/>
      <c r="K540" s="129"/>
      <c r="L540" s="129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</row>
    <row r="541" spans="1:24" s="56" customFormat="1" ht="10.5">
      <c r="A541" s="57"/>
      <c r="B541" s="57"/>
      <c r="C541" s="57"/>
      <c r="D541" s="75"/>
      <c r="E541" s="92"/>
      <c r="F541" s="75"/>
      <c r="G541" s="129"/>
      <c r="H541" s="129"/>
      <c r="I541" s="129"/>
      <c r="J541" s="129"/>
      <c r="K541" s="129"/>
      <c r="L541" s="129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</row>
    <row r="542" spans="1:24" s="56" customFormat="1" ht="10.5">
      <c r="A542" s="57"/>
      <c r="B542" s="57"/>
      <c r="C542" s="57"/>
      <c r="D542" s="75"/>
      <c r="E542" s="92"/>
      <c r="F542" s="75"/>
      <c r="G542" s="129"/>
      <c r="H542" s="129"/>
      <c r="I542" s="129"/>
      <c r="J542" s="129"/>
      <c r="K542" s="129"/>
      <c r="L542" s="129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</row>
    <row r="543" spans="1:24" s="56" customFormat="1" ht="10.5">
      <c r="A543" s="57"/>
      <c r="B543" s="57"/>
      <c r="C543" s="57"/>
      <c r="D543" s="75"/>
      <c r="E543" s="92"/>
      <c r="F543" s="75"/>
      <c r="G543" s="129"/>
      <c r="H543" s="129"/>
      <c r="I543" s="129"/>
      <c r="J543" s="129"/>
      <c r="K543" s="129"/>
      <c r="L543" s="129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</row>
    <row r="544" spans="1:24" s="56" customFormat="1" ht="10.5">
      <c r="A544" s="57"/>
      <c r="B544" s="57"/>
      <c r="C544" s="57"/>
      <c r="D544" s="75"/>
      <c r="E544" s="92"/>
      <c r="F544" s="75"/>
      <c r="G544" s="129"/>
      <c r="H544" s="129"/>
      <c r="I544" s="129"/>
      <c r="J544" s="129"/>
      <c r="K544" s="129"/>
      <c r="L544" s="129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</row>
    <row r="545" spans="1:24" s="56" customFormat="1" ht="10.5">
      <c r="A545" s="57"/>
      <c r="B545" s="57"/>
      <c r="C545" s="57"/>
      <c r="D545" s="75"/>
      <c r="E545" s="92"/>
      <c r="F545" s="75"/>
      <c r="G545" s="129"/>
      <c r="H545" s="129"/>
      <c r="I545" s="129"/>
      <c r="J545" s="129"/>
      <c r="K545" s="129"/>
      <c r="L545" s="129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</row>
    <row r="546" spans="1:24" s="56" customFormat="1" ht="10.5">
      <c r="A546" s="57"/>
      <c r="B546" s="57"/>
      <c r="C546" s="57"/>
      <c r="D546" s="75"/>
      <c r="E546" s="92"/>
      <c r="F546" s="75"/>
      <c r="G546" s="129"/>
      <c r="H546" s="129"/>
      <c r="I546" s="129"/>
      <c r="J546" s="129"/>
      <c r="K546" s="129"/>
      <c r="L546" s="129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</row>
    <row r="547" spans="1:24" s="56" customFormat="1" ht="10.5">
      <c r="A547" s="57"/>
      <c r="B547" s="57"/>
      <c r="C547" s="57"/>
      <c r="D547" s="75"/>
      <c r="E547" s="92"/>
      <c r="F547" s="75"/>
      <c r="G547" s="129"/>
      <c r="H547" s="129"/>
      <c r="I547" s="129"/>
      <c r="J547" s="129"/>
      <c r="K547" s="129"/>
      <c r="L547" s="129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</row>
    <row r="548" spans="1:24" s="56" customFormat="1" ht="10.5">
      <c r="A548" s="57"/>
      <c r="B548" s="57"/>
      <c r="C548" s="57"/>
      <c r="D548" s="75"/>
      <c r="E548" s="92"/>
      <c r="F548" s="75"/>
      <c r="G548" s="129"/>
      <c r="H548" s="129"/>
      <c r="I548" s="129"/>
      <c r="J548" s="129"/>
      <c r="K548" s="129"/>
      <c r="L548" s="129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</row>
    <row r="549" spans="1:24" s="56" customFormat="1" ht="10.5">
      <c r="A549" s="57"/>
      <c r="B549" s="57"/>
      <c r="C549" s="57"/>
      <c r="D549" s="75"/>
      <c r="E549" s="92"/>
      <c r="F549" s="75"/>
      <c r="G549" s="129"/>
      <c r="H549" s="129"/>
      <c r="I549" s="129"/>
      <c r="J549" s="129"/>
      <c r="K549" s="129"/>
      <c r="L549" s="129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</row>
    <row r="550" spans="1:24" s="56" customFormat="1" ht="10.5">
      <c r="A550" s="57"/>
      <c r="B550" s="57"/>
      <c r="C550" s="57"/>
      <c r="D550" s="75"/>
      <c r="E550" s="92"/>
      <c r="F550" s="75"/>
      <c r="G550" s="129"/>
      <c r="H550" s="129"/>
      <c r="I550" s="129"/>
      <c r="J550" s="129"/>
      <c r="K550" s="129"/>
      <c r="L550" s="129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</row>
    <row r="551" spans="1:24" s="56" customFormat="1" ht="10.5">
      <c r="A551" s="57"/>
      <c r="B551" s="57"/>
      <c r="C551" s="57"/>
      <c r="D551" s="75"/>
      <c r="E551" s="92"/>
      <c r="F551" s="75"/>
      <c r="G551" s="129"/>
      <c r="H551" s="129"/>
      <c r="I551" s="129"/>
      <c r="J551" s="129"/>
      <c r="K551" s="129"/>
      <c r="L551" s="129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</row>
    <row r="552" spans="1:24" s="56" customFormat="1" ht="10.5">
      <c r="A552" s="57"/>
      <c r="B552" s="57"/>
      <c r="C552" s="57"/>
      <c r="D552" s="75"/>
      <c r="E552" s="92"/>
      <c r="F552" s="75"/>
      <c r="G552" s="129"/>
      <c r="H552" s="129"/>
      <c r="I552" s="129"/>
      <c r="J552" s="129"/>
      <c r="K552" s="129"/>
      <c r="L552" s="129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</row>
    <row r="553" spans="1:24" s="56" customFormat="1" ht="10.5">
      <c r="A553" s="57"/>
      <c r="B553" s="57"/>
      <c r="C553" s="57"/>
      <c r="D553" s="75"/>
      <c r="E553" s="92"/>
      <c r="F553" s="75"/>
      <c r="G553" s="129"/>
      <c r="H553" s="129"/>
      <c r="I553" s="129"/>
      <c r="J553" s="129"/>
      <c r="K553" s="129"/>
      <c r="L553" s="129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</row>
    <row r="554" spans="1:24" s="56" customFormat="1" ht="10.5">
      <c r="A554" s="57"/>
      <c r="B554" s="57"/>
      <c r="C554" s="57"/>
      <c r="D554" s="75"/>
      <c r="E554" s="92"/>
      <c r="F554" s="75"/>
      <c r="G554" s="129"/>
      <c r="H554" s="129"/>
      <c r="I554" s="129"/>
      <c r="J554" s="129"/>
      <c r="K554" s="129"/>
      <c r="L554" s="129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</row>
    <row r="555" spans="1:24" s="56" customFormat="1" ht="10.5">
      <c r="A555" s="57"/>
      <c r="B555" s="57"/>
      <c r="C555" s="57"/>
      <c r="D555" s="75"/>
      <c r="E555" s="92"/>
      <c r="F555" s="75"/>
      <c r="G555" s="129"/>
      <c r="H555" s="129"/>
      <c r="I555" s="129"/>
      <c r="J555" s="129"/>
      <c r="K555" s="129"/>
      <c r="L555" s="129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</row>
    <row r="556" spans="1:24" s="56" customFormat="1" ht="10.5">
      <c r="A556" s="57"/>
      <c r="B556" s="57"/>
      <c r="C556" s="57"/>
      <c r="D556" s="75"/>
      <c r="E556" s="92"/>
      <c r="F556" s="75"/>
      <c r="G556" s="129"/>
      <c r="H556" s="129"/>
      <c r="I556" s="129"/>
      <c r="J556" s="129"/>
      <c r="K556" s="129"/>
      <c r="L556" s="129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</row>
    <row r="557" spans="1:24" s="56" customFormat="1" ht="10.5">
      <c r="A557" s="57"/>
      <c r="B557" s="57"/>
      <c r="C557" s="57"/>
      <c r="D557" s="75"/>
      <c r="E557" s="92"/>
      <c r="F557" s="75"/>
      <c r="G557" s="129"/>
      <c r="H557" s="129"/>
      <c r="I557" s="129"/>
      <c r="J557" s="129"/>
      <c r="K557" s="129"/>
      <c r="L557" s="129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</row>
    <row r="558" spans="1:24" s="56" customFormat="1" ht="10.5">
      <c r="A558" s="57"/>
      <c r="B558" s="57"/>
      <c r="C558" s="57"/>
      <c r="D558" s="75"/>
      <c r="E558" s="92"/>
      <c r="F558" s="75"/>
      <c r="G558" s="129"/>
      <c r="H558" s="129"/>
      <c r="I558" s="129"/>
      <c r="J558" s="129"/>
      <c r="K558" s="129"/>
      <c r="L558" s="129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</row>
    <row r="559" spans="1:24" s="56" customFormat="1" ht="10.5">
      <c r="A559" s="57"/>
      <c r="B559" s="57"/>
      <c r="C559" s="57"/>
      <c r="D559" s="75"/>
      <c r="E559" s="92"/>
      <c r="F559" s="75"/>
      <c r="G559" s="129"/>
      <c r="H559" s="129"/>
      <c r="I559" s="129"/>
      <c r="J559" s="129"/>
      <c r="K559" s="129"/>
      <c r="L559" s="129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</row>
    <row r="560" spans="1:24" s="56" customFormat="1" ht="10.5">
      <c r="A560" s="57"/>
      <c r="B560" s="57"/>
      <c r="C560" s="57"/>
      <c r="D560" s="75"/>
      <c r="E560" s="92"/>
      <c r="F560" s="75"/>
      <c r="G560" s="129"/>
      <c r="H560" s="129"/>
      <c r="I560" s="129"/>
      <c r="J560" s="129"/>
      <c r="K560" s="129"/>
      <c r="L560" s="129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</row>
    <row r="561" spans="1:24" s="56" customFormat="1" ht="10.5">
      <c r="A561" s="57"/>
      <c r="B561" s="57"/>
      <c r="C561" s="57"/>
      <c r="D561" s="75"/>
      <c r="E561" s="92"/>
      <c r="F561" s="75"/>
      <c r="G561" s="129"/>
      <c r="H561" s="129"/>
      <c r="I561" s="129"/>
      <c r="J561" s="129"/>
      <c r="K561" s="129"/>
      <c r="L561" s="129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</row>
    <row r="562" spans="1:24" s="56" customFormat="1" ht="10.5">
      <c r="A562" s="57"/>
      <c r="B562" s="57"/>
      <c r="C562" s="57"/>
      <c r="D562" s="75"/>
      <c r="E562" s="92"/>
      <c r="F562" s="75"/>
      <c r="G562" s="129"/>
      <c r="H562" s="129"/>
      <c r="I562" s="129"/>
      <c r="J562" s="129"/>
      <c r="K562" s="129"/>
      <c r="L562" s="129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</row>
    <row r="563" spans="1:24" s="56" customFormat="1" ht="10.5">
      <c r="A563" s="57"/>
      <c r="B563" s="57"/>
      <c r="C563" s="57"/>
      <c r="D563" s="75"/>
      <c r="E563" s="92"/>
      <c r="F563" s="75"/>
      <c r="G563" s="129"/>
      <c r="H563" s="129"/>
      <c r="I563" s="129"/>
      <c r="J563" s="129"/>
      <c r="K563" s="129"/>
      <c r="L563" s="129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</row>
    <row r="564" spans="1:24" s="56" customFormat="1" ht="10.5">
      <c r="A564" s="57"/>
      <c r="B564" s="57"/>
      <c r="C564" s="57"/>
      <c r="D564" s="75"/>
      <c r="E564" s="92"/>
      <c r="F564" s="75"/>
      <c r="G564" s="129"/>
      <c r="H564" s="129"/>
      <c r="I564" s="129"/>
      <c r="J564" s="129"/>
      <c r="K564" s="129"/>
      <c r="L564" s="129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</row>
    <row r="565" spans="1:24" s="56" customFormat="1" ht="10.5">
      <c r="A565" s="57"/>
      <c r="B565" s="57"/>
      <c r="C565" s="57"/>
      <c r="D565" s="75"/>
      <c r="E565" s="92"/>
      <c r="F565" s="75"/>
      <c r="G565" s="129"/>
      <c r="H565" s="129"/>
      <c r="I565" s="129"/>
      <c r="J565" s="129"/>
      <c r="K565" s="129"/>
      <c r="L565" s="129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</row>
    <row r="566" spans="1:24" s="56" customFormat="1" ht="10.5">
      <c r="A566" s="57"/>
      <c r="B566" s="57"/>
      <c r="C566" s="57"/>
      <c r="D566" s="75"/>
      <c r="E566" s="92"/>
      <c r="F566" s="75"/>
      <c r="G566" s="129"/>
      <c r="H566" s="129"/>
      <c r="I566" s="129"/>
      <c r="J566" s="129"/>
      <c r="K566" s="129"/>
      <c r="L566" s="129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</row>
    <row r="567" spans="1:24" s="56" customFormat="1" ht="10.5">
      <c r="A567" s="57"/>
      <c r="B567" s="57"/>
      <c r="C567" s="57"/>
      <c r="D567" s="75"/>
      <c r="E567" s="92"/>
      <c r="F567" s="75"/>
      <c r="G567" s="129"/>
      <c r="H567" s="129"/>
      <c r="I567" s="129"/>
      <c r="J567" s="129"/>
      <c r="K567" s="129"/>
      <c r="L567" s="129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</row>
    <row r="568" spans="1:24" s="56" customFormat="1" ht="10.5">
      <c r="A568" s="57"/>
      <c r="B568" s="57"/>
      <c r="C568" s="57"/>
      <c r="D568" s="75"/>
      <c r="E568" s="92"/>
      <c r="F568" s="75"/>
      <c r="G568" s="129"/>
      <c r="H568" s="129"/>
      <c r="I568" s="129"/>
      <c r="J568" s="129"/>
      <c r="K568" s="129"/>
      <c r="L568" s="129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</row>
    <row r="569" spans="1:24" s="56" customFormat="1" ht="10.5">
      <c r="A569" s="57"/>
      <c r="B569" s="57"/>
      <c r="C569" s="57"/>
      <c r="D569" s="75"/>
      <c r="E569" s="92"/>
      <c r="F569" s="75"/>
      <c r="G569" s="129"/>
      <c r="H569" s="129"/>
      <c r="I569" s="129"/>
      <c r="J569" s="129"/>
      <c r="K569" s="129"/>
      <c r="L569" s="129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</row>
    <row r="570" spans="1:24" s="56" customFormat="1" ht="10.5">
      <c r="A570" s="57"/>
      <c r="B570" s="57"/>
      <c r="C570" s="57"/>
      <c r="D570" s="75"/>
      <c r="E570" s="92"/>
      <c r="F570" s="75"/>
      <c r="G570" s="129"/>
      <c r="H570" s="129"/>
      <c r="I570" s="129"/>
      <c r="J570" s="129"/>
      <c r="K570" s="129"/>
      <c r="L570" s="129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</row>
    <row r="571" spans="1:24" s="56" customFormat="1" ht="10.5">
      <c r="A571" s="57"/>
      <c r="B571" s="57"/>
      <c r="C571" s="57"/>
      <c r="D571" s="75"/>
      <c r="E571" s="92"/>
      <c r="F571" s="75"/>
      <c r="G571" s="129"/>
      <c r="H571" s="129"/>
      <c r="I571" s="129"/>
      <c r="J571" s="129"/>
      <c r="K571" s="129"/>
      <c r="L571" s="129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</row>
    <row r="572" spans="1:24" s="56" customFormat="1" ht="10.5">
      <c r="A572" s="57"/>
      <c r="B572" s="57"/>
      <c r="C572" s="57"/>
      <c r="D572" s="75"/>
      <c r="E572" s="92"/>
      <c r="F572" s="75"/>
      <c r="G572" s="129"/>
      <c r="H572" s="129"/>
      <c r="I572" s="129"/>
      <c r="J572" s="129"/>
      <c r="K572" s="129"/>
      <c r="L572" s="129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</row>
    <row r="573" spans="1:24" s="56" customFormat="1" ht="10.5">
      <c r="A573" s="57"/>
      <c r="B573" s="57"/>
      <c r="C573" s="57"/>
      <c r="D573" s="75"/>
      <c r="E573" s="92"/>
      <c r="F573" s="75"/>
      <c r="G573" s="129"/>
      <c r="H573" s="129"/>
      <c r="I573" s="129"/>
      <c r="J573" s="129"/>
      <c r="K573" s="129"/>
      <c r="L573" s="129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</row>
    <row r="574" spans="1:24" s="56" customFormat="1" ht="10.5">
      <c r="A574" s="57"/>
      <c r="B574" s="57"/>
      <c r="C574" s="57"/>
      <c r="D574" s="75"/>
      <c r="E574" s="92"/>
      <c r="F574" s="75"/>
      <c r="G574" s="129"/>
      <c r="H574" s="129"/>
      <c r="I574" s="129"/>
      <c r="J574" s="129"/>
      <c r="K574" s="129"/>
      <c r="L574" s="129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</row>
    <row r="575" spans="1:24" s="56" customFormat="1" ht="10.5">
      <c r="A575" s="57"/>
      <c r="B575" s="57"/>
      <c r="C575" s="57"/>
      <c r="D575" s="75"/>
      <c r="E575" s="92"/>
      <c r="F575" s="75"/>
      <c r="G575" s="129"/>
      <c r="H575" s="129"/>
      <c r="I575" s="129"/>
      <c r="J575" s="129"/>
      <c r="K575" s="129"/>
      <c r="L575" s="129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</row>
    <row r="576" spans="1:24" s="56" customFormat="1" ht="10.5">
      <c r="A576" s="57"/>
      <c r="B576" s="57"/>
      <c r="C576" s="57"/>
      <c r="D576" s="75"/>
      <c r="E576" s="92"/>
      <c r="F576" s="75"/>
      <c r="G576" s="129"/>
      <c r="H576" s="129"/>
      <c r="I576" s="129"/>
      <c r="J576" s="129"/>
      <c r="K576" s="129"/>
      <c r="L576" s="129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</row>
    <row r="577" spans="1:24" s="56" customFormat="1" ht="10.5">
      <c r="A577" s="57"/>
      <c r="B577" s="57"/>
      <c r="C577" s="57"/>
      <c r="D577" s="75"/>
      <c r="E577" s="92"/>
      <c r="F577" s="75"/>
      <c r="G577" s="129"/>
      <c r="H577" s="129"/>
      <c r="I577" s="129"/>
      <c r="J577" s="129"/>
      <c r="K577" s="129"/>
      <c r="L577" s="129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</row>
    <row r="578" spans="1:24" s="56" customFormat="1" ht="10.5">
      <c r="A578" s="57"/>
      <c r="B578" s="57"/>
      <c r="C578" s="57"/>
      <c r="D578" s="75"/>
      <c r="E578" s="92"/>
      <c r="F578" s="75"/>
      <c r="G578" s="129"/>
      <c r="H578" s="129"/>
      <c r="I578" s="129"/>
      <c r="J578" s="129"/>
      <c r="K578" s="129"/>
      <c r="L578" s="129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</row>
    <row r="579" spans="1:24" s="56" customFormat="1" ht="10.5">
      <c r="A579" s="57"/>
      <c r="B579" s="57"/>
      <c r="C579" s="57"/>
      <c r="D579" s="75"/>
      <c r="E579" s="92"/>
      <c r="F579" s="75"/>
      <c r="G579" s="129"/>
      <c r="H579" s="129"/>
      <c r="I579" s="129"/>
      <c r="J579" s="129"/>
      <c r="K579" s="129"/>
      <c r="L579" s="129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</row>
    <row r="580" spans="1:24" s="56" customFormat="1" ht="10.5">
      <c r="A580" s="57"/>
      <c r="B580" s="57"/>
      <c r="C580" s="57"/>
      <c r="D580" s="75"/>
      <c r="E580" s="92"/>
      <c r="F580" s="75"/>
      <c r="G580" s="129"/>
      <c r="H580" s="129"/>
      <c r="I580" s="129"/>
      <c r="J580" s="129"/>
      <c r="K580" s="129"/>
      <c r="L580" s="129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</row>
    <row r="581" spans="1:24" s="56" customFormat="1" ht="10.5">
      <c r="A581" s="57"/>
      <c r="B581" s="57"/>
      <c r="C581" s="57"/>
      <c r="D581" s="75"/>
      <c r="E581" s="92"/>
      <c r="F581" s="75"/>
      <c r="G581" s="129"/>
      <c r="H581" s="129"/>
      <c r="I581" s="129"/>
      <c r="J581" s="129"/>
      <c r="K581" s="129"/>
      <c r="L581" s="129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</row>
    <row r="582" spans="1:24" s="56" customFormat="1" ht="10.5">
      <c r="A582" s="57"/>
      <c r="B582" s="57"/>
      <c r="C582" s="57"/>
      <c r="D582" s="75"/>
      <c r="E582" s="92"/>
      <c r="F582" s="75"/>
      <c r="G582" s="129"/>
      <c r="H582" s="129"/>
      <c r="I582" s="129"/>
      <c r="J582" s="129"/>
      <c r="K582" s="129"/>
      <c r="L582" s="129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</row>
    <row r="583" spans="1:24" s="56" customFormat="1" ht="10.5">
      <c r="A583" s="57"/>
      <c r="B583" s="57"/>
      <c r="C583" s="57"/>
      <c r="D583" s="75"/>
      <c r="E583" s="92"/>
      <c r="F583" s="75"/>
      <c r="G583" s="129"/>
      <c r="H583" s="129"/>
      <c r="I583" s="129"/>
      <c r="J583" s="129"/>
      <c r="K583" s="129"/>
      <c r="L583" s="129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</row>
    <row r="584" spans="1:24" s="56" customFormat="1" ht="10.5">
      <c r="A584" s="57"/>
      <c r="B584" s="57"/>
      <c r="C584" s="57"/>
      <c r="D584" s="75"/>
      <c r="E584" s="92"/>
      <c r="F584" s="75"/>
      <c r="G584" s="129"/>
      <c r="H584" s="129"/>
      <c r="I584" s="129"/>
      <c r="J584" s="129"/>
      <c r="K584" s="129"/>
      <c r="L584" s="129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</row>
    <row r="585" spans="1:24" s="56" customFormat="1" ht="10.5">
      <c r="A585" s="57"/>
      <c r="B585" s="57"/>
      <c r="C585" s="57"/>
      <c r="D585" s="75"/>
      <c r="E585" s="92"/>
      <c r="F585" s="75"/>
      <c r="G585" s="129"/>
      <c r="H585" s="129"/>
      <c r="I585" s="129"/>
      <c r="J585" s="129"/>
      <c r="K585" s="129"/>
      <c r="L585" s="129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</row>
    <row r="586" spans="1:24" s="56" customFormat="1" ht="10.5">
      <c r="A586" s="57"/>
      <c r="B586" s="57"/>
      <c r="C586" s="57"/>
      <c r="D586" s="75"/>
      <c r="E586" s="92"/>
      <c r="F586" s="75"/>
      <c r="G586" s="129"/>
      <c r="H586" s="129"/>
      <c r="I586" s="129"/>
      <c r="J586" s="129"/>
      <c r="K586" s="129"/>
      <c r="L586" s="129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</row>
    <row r="587" spans="1:24" s="56" customFormat="1" ht="10.5">
      <c r="A587" s="57"/>
      <c r="B587" s="57"/>
      <c r="C587" s="57"/>
      <c r="D587" s="75"/>
      <c r="E587" s="92"/>
      <c r="F587" s="75"/>
      <c r="G587" s="129"/>
      <c r="H587" s="129"/>
      <c r="I587" s="129"/>
      <c r="J587" s="129"/>
      <c r="K587" s="129"/>
      <c r="L587" s="129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</row>
    <row r="588" spans="1:24" s="56" customFormat="1" ht="10.5">
      <c r="A588" s="57"/>
      <c r="B588" s="57"/>
      <c r="C588" s="57"/>
      <c r="D588" s="75"/>
      <c r="E588" s="92"/>
      <c r="F588" s="75"/>
      <c r="G588" s="129"/>
      <c r="H588" s="129"/>
      <c r="I588" s="129"/>
      <c r="J588" s="129"/>
      <c r="K588" s="129"/>
      <c r="L588" s="129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</row>
    <row r="589" spans="1:24" s="56" customFormat="1" ht="10.5">
      <c r="A589" s="57"/>
      <c r="B589" s="57"/>
      <c r="C589" s="57"/>
      <c r="D589" s="75"/>
      <c r="E589" s="92"/>
      <c r="F589" s="75"/>
      <c r="G589" s="129"/>
      <c r="H589" s="129"/>
      <c r="I589" s="129"/>
      <c r="J589" s="129"/>
      <c r="K589" s="129"/>
      <c r="L589" s="129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</row>
    <row r="590" spans="1:24" s="56" customFormat="1" ht="10.5">
      <c r="A590" s="57"/>
      <c r="B590" s="57"/>
      <c r="C590" s="57"/>
      <c r="D590" s="75"/>
      <c r="E590" s="92"/>
      <c r="F590" s="75"/>
      <c r="G590" s="129"/>
      <c r="H590" s="129"/>
      <c r="I590" s="129"/>
      <c r="J590" s="129"/>
      <c r="K590" s="129"/>
      <c r="L590" s="129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</row>
    <row r="591" spans="1:24" s="56" customFormat="1" ht="10.5">
      <c r="A591" s="57"/>
      <c r="B591" s="57"/>
      <c r="C591" s="57"/>
      <c r="D591" s="75"/>
      <c r="E591" s="92"/>
      <c r="F591" s="75"/>
      <c r="G591" s="129"/>
      <c r="H591" s="129"/>
      <c r="I591" s="129"/>
      <c r="J591" s="129"/>
      <c r="K591" s="129"/>
      <c r="L591" s="129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</row>
    <row r="592" spans="1:24" s="56" customFormat="1" ht="10.5">
      <c r="A592" s="57"/>
      <c r="B592" s="57"/>
      <c r="C592" s="57"/>
      <c r="D592" s="75"/>
      <c r="E592" s="92"/>
      <c r="F592" s="75"/>
      <c r="G592" s="129"/>
      <c r="H592" s="129"/>
      <c r="I592" s="129"/>
      <c r="J592" s="129"/>
      <c r="K592" s="129"/>
      <c r="L592" s="129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</row>
    <row r="593" spans="1:24" s="56" customFormat="1" ht="10.5">
      <c r="A593" s="57"/>
      <c r="B593" s="57"/>
      <c r="C593" s="57"/>
      <c r="D593" s="75"/>
      <c r="E593" s="92"/>
      <c r="F593" s="75"/>
      <c r="G593" s="129"/>
      <c r="H593" s="129"/>
      <c r="I593" s="129"/>
      <c r="J593" s="129"/>
      <c r="K593" s="129"/>
      <c r="L593" s="129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</row>
    <row r="594" spans="1:24" s="56" customFormat="1" ht="10.5">
      <c r="A594" s="57"/>
      <c r="B594" s="57"/>
      <c r="C594" s="57"/>
      <c r="D594" s="75"/>
      <c r="E594" s="92"/>
      <c r="F594" s="75"/>
      <c r="G594" s="129"/>
      <c r="H594" s="129"/>
      <c r="I594" s="129"/>
      <c r="J594" s="129"/>
      <c r="K594" s="129"/>
      <c r="L594" s="129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</row>
    <row r="595" spans="1:24" s="56" customFormat="1" ht="10.5">
      <c r="A595" s="57"/>
      <c r="B595" s="57"/>
      <c r="C595" s="57"/>
      <c r="D595" s="75"/>
      <c r="E595" s="92"/>
      <c r="F595" s="75"/>
      <c r="G595" s="129"/>
      <c r="H595" s="129"/>
      <c r="I595" s="129"/>
      <c r="J595" s="129"/>
      <c r="K595" s="129"/>
      <c r="L595" s="129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</row>
    <row r="596" spans="1:24" s="56" customFormat="1" ht="10.5">
      <c r="A596" s="57"/>
      <c r="B596" s="57"/>
      <c r="C596" s="57"/>
      <c r="D596" s="75"/>
      <c r="E596" s="92"/>
      <c r="F596" s="75"/>
      <c r="G596" s="129"/>
      <c r="H596" s="129"/>
      <c r="I596" s="129"/>
      <c r="J596" s="129"/>
      <c r="K596" s="129"/>
      <c r="L596" s="129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</row>
    <row r="597" spans="1:24" s="56" customFormat="1" ht="10.5">
      <c r="A597" s="57"/>
      <c r="B597" s="57"/>
      <c r="C597" s="57"/>
      <c r="D597" s="75"/>
      <c r="E597" s="92"/>
      <c r="F597" s="75"/>
      <c r="G597" s="129"/>
      <c r="H597" s="129"/>
      <c r="I597" s="129"/>
      <c r="J597" s="129"/>
      <c r="K597" s="129"/>
      <c r="L597" s="129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</row>
    <row r="598" spans="1:24" s="56" customFormat="1" ht="10.5">
      <c r="A598" s="57"/>
      <c r="B598" s="57"/>
      <c r="C598" s="57"/>
      <c r="D598" s="75"/>
      <c r="E598" s="92"/>
      <c r="F598" s="75"/>
      <c r="G598" s="129"/>
      <c r="H598" s="129"/>
      <c r="I598" s="129"/>
      <c r="J598" s="129"/>
      <c r="K598" s="129"/>
      <c r="L598" s="129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</row>
    <row r="599" spans="1:24" s="56" customFormat="1" ht="10.5">
      <c r="A599" s="57"/>
      <c r="B599" s="57"/>
      <c r="C599" s="57"/>
      <c r="D599" s="75"/>
      <c r="E599" s="92"/>
      <c r="F599" s="75"/>
      <c r="G599" s="129"/>
      <c r="H599" s="129"/>
      <c r="I599" s="129"/>
      <c r="J599" s="129"/>
      <c r="K599" s="129"/>
      <c r="L599" s="129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</row>
    <row r="600" spans="1:24" s="56" customFormat="1" ht="10.5">
      <c r="A600" s="57"/>
      <c r="B600" s="57"/>
      <c r="C600" s="57"/>
      <c r="D600" s="75"/>
      <c r="E600" s="92"/>
      <c r="F600" s="75"/>
      <c r="G600" s="129"/>
      <c r="H600" s="129"/>
      <c r="I600" s="129"/>
      <c r="J600" s="129"/>
      <c r="K600" s="129"/>
      <c r="L600" s="129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</row>
    <row r="601" spans="1:24" s="56" customFormat="1" ht="10.5">
      <c r="A601" s="57"/>
      <c r="B601" s="57"/>
      <c r="C601" s="57"/>
      <c r="D601" s="75"/>
      <c r="E601" s="92"/>
      <c r="F601" s="75"/>
      <c r="G601" s="129"/>
      <c r="H601" s="129"/>
      <c r="I601" s="129"/>
      <c r="J601" s="129"/>
      <c r="K601" s="129"/>
      <c r="L601" s="129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</row>
    <row r="602" spans="1:24" s="56" customFormat="1" ht="10.5">
      <c r="A602" s="57"/>
      <c r="B602" s="57"/>
      <c r="C602" s="57"/>
      <c r="D602" s="75"/>
      <c r="E602" s="92"/>
      <c r="F602" s="75"/>
      <c r="G602" s="129"/>
      <c r="H602" s="129"/>
      <c r="I602" s="129"/>
      <c r="J602" s="129"/>
      <c r="K602" s="129"/>
      <c r="L602" s="129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</row>
    <row r="603" spans="1:24" s="56" customFormat="1" ht="10.5">
      <c r="A603" s="57"/>
      <c r="B603" s="57"/>
      <c r="C603" s="57"/>
      <c r="D603" s="75"/>
      <c r="E603" s="92"/>
      <c r="F603" s="75"/>
      <c r="G603" s="129"/>
      <c r="H603" s="129"/>
      <c r="I603" s="129"/>
      <c r="J603" s="129"/>
      <c r="K603" s="129"/>
      <c r="L603" s="129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</row>
    <row r="604" spans="1:24" s="56" customFormat="1" ht="10.5">
      <c r="A604" s="57"/>
      <c r="B604" s="57"/>
      <c r="C604" s="57"/>
      <c r="D604" s="75"/>
      <c r="E604" s="92"/>
      <c r="F604" s="75"/>
      <c r="G604" s="129"/>
      <c r="H604" s="129"/>
      <c r="I604" s="129"/>
      <c r="J604" s="129"/>
      <c r="K604" s="129"/>
      <c r="L604" s="129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</row>
    <row r="605" spans="1:24" s="56" customFormat="1" ht="10.5">
      <c r="A605" s="57"/>
      <c r="B605" s="57"/>
      <c r="C605" s="57"/>
      <c r="D605" s="75"/>
      <c r="E605" s="92"/>
      <c r="F605" s="75"/>
      <c r="G605" s="129"/>
      <c r="H605" s="129"/>
      <c r="I605" s="129"/>
      <c r="J605" s="129"/>
      <c r="K605" s="129"/>
      <c r="L605" s="129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</row>
    <row r="606" spans="1:24" s="56" customFormat="1" ht="10.5">
      <c r="A606" s="57"/>
      <c r="B606" s="57"/>
      <c r="C606" s="57"/>
      <c r="D606" s="75"/>
      <c r="E606" s="92"/>
      <c r="F606" s="75"/>
      <c r="G606" s="129"/>
      <c r="H606" s="129"/>
      <c r="I606" s="129"/>
      <c r="J606" s="129"/>
      <c r="K606" s="129"/>
      <c r="L606" s="129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</row>
    <row r="607" spans="1:24" s="56" customFormat="1" ht="10.5">
      <c r="A607" s="57"/>
      <c r="B607" s="57"/>
      <c r="C607" s="57"/>
      <c r="D607" s="75"/>
      <c r="E607" s="92"/>
      <c r="F607" s="75"/>
      <c r="G607" s="129"/>
      <c r="H607" s="129"/>
      <c r="I607" s="129"/>
      <c r="J607" s="129"/>
      <c r="K607" s="129"/>
      <c r="L607" s="129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</row>
    <row r="608" spans="1:24" s="56" customFormat="1" ht="10.5">
      <c r="A608" s="57"/>
      <c r="B608" s="57"/>
      <c r="C608" s="57"/>
      <c r="D608" s="75"/>
      <c r="E608" s="92"/>
      <c r="F608" s="75"/>
      <c r="G608" s="129"/>
      <c r="H608" s="129"/>
      <c r="I608" s="129"/>
      <c r="J608" s="129"/>
      <c r="K608" s="129"/>
      <c r="L608" s="129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</row>
    <row r="609" spans="1:24" s="56" customFormat="1" ht="10.5">
      <c r="A609" s="57"/>
      <c r="B609" s="57"/>
      <c r="C609" s="57"/>
      <c r="D609" s="75"/>
      <c r="E609" s="92"/>
      <c r="F609" s="75"/>
      <c r="G609" s="129"/>
      <c r="H609" s="129"/>
      <c r="I609" s="129"/>
      <c r="J609" s="129"/>
      <c r="K609" s="129"/>
      <c r="L609" s="129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</row>
    <row r="610" spans="1:24" s="56" customFormat="1" ht="10.5">
      <c r="A610" s="57"/>
      <c r="B610" s="57"/>
      <c r="C610" s="57"/>
      <c r="D610" s="75"/>
      <c r="E610" s="92"/>
      <c r="F610" s="75"/>
      <c r="G610" s="129"/>
      <c r="H610" s="129"/>
      <c r="I610" s="129"/>
      <c r="J610" s="129"/>
      <c r="K610" s="129"/>
      <c r="L610" s="129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</row>
    <row r="611" spans="1:24" s="56" customFormat="1" ht="10.5">
      <c r="A611" s="57"/>
      <c r="B611" s="57"/>
      <c r="C611" s="57"/>
      <c r="D611" s="75"/>
      <c r="E611" s="92"/>
      <c r="F611" s="75"/>
      <c r="G611" s="129"/>
      <c r="H611" s="129"/>
      <c r="I611" s="129"/>
      <c r="J611" s="129"/>
      <c r="K611" s="129"/>
      <c r="L611" s="129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</row>
    <row r="612" spans="1:24" s="56" customFormat="1" ht="10.5">
      <c r="A612" s="57"/>
      <c r="B612" s="57"/>
      <c r="C612" s="57"/>
      <c r="D612" s="75"/>
      <c r="E612" s="92"/>
      <c r="F612" s="75"/>
      <c r="G612" s="129"/>
      <c r="H612" s="129"/>
      <c r="I612" s="129"/>
      <c r="J612" s="129"/>
      <c r="K612" s="129"/>
      <c r="L612" s="129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</row>
    <row r="613" spans="1:24" s="56" customFormat="1" ht="10.5">
      <c r="A613" s="57"/>
      <c r="B613" s="57"/>
      <c r="C613" s="57"/>
      <c r="D613" s="75"/>
      <c r="E613" s="92"/>
      <c r="F613" s="75"/>
      <c r="G613" s="129"/>
      <c r="H613" s="129"/>
      <c r="I613" s="129"/>
      <c r="J613" s="129"/>
      <c r="K613" s="129"/>
      <c r="L613" s="129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</row>
    <row r="614" spans="1:24" s="56" customFormat="1" ht="10.5">
      <c r="A614" s="57"/>
      <c r="B614" s="57"/>
      <c r="C614" s="57"/>
      <c r="D614" s="75"/>
      <c r="E614" s="92"/>
      <c r="F614" s="75"/>
      <c r="G614" s="129"/>
      <c r="H614" s="129"/>
      <c r="I614" s="129"/>
      <c r="J614" s="129"/>
      <c r="K614" s="129"/>
      <c r="L614" s="129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</row>
    <row r="615" spans="1:24" s="56" customFormat="1" ht="10.5">
      <c r="A615" s="57"/>
      <c r="B615" s="57"/>
      <c r="C615" s="57"/>
      <c r="D615" s="75"/>
      <c r="E615" s="92"/>
      <c r="F615" s="75"/>
      <c r="G615" s="129"/>
      <c r="H615" s="129"/>
      <c r="I615" s="129"/>
      <c r="J615" s="129"/>
      <c r="K615" s="129"/>
      <c r="L615" s="129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</row>
    <row r="616" spans="1:24" s="56" customFormat="1" ht="10.5">
      <c r="A616" s="57"/>
      <c r="B616" s="57"/>
      <c r="C616" s="57"/>
      <c r="D616" s="75"/>
      <c r="E616" s="92"/>
      <c r="F616" s="75"/>
      <c r="G616" s="129"/>
      <c r="H616" s="129"/>
      <c r="I616" s="129"/>
      <c r="J616" s="129"/>
      <c r="K616" s="129"/>
      <c r="L616" s="129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</row>
    <row r="617" spans="1:24" s="56" customFormat="1" ht="10.5">
      <c r="A617" s="57"/>
      <c r="B617" s="57"/>
      <c r="C617" s="57"/>
      <c r="D617" s="75"/>
      <c r="E617" s="92"/>
      <c r="F617" s="75"/>
      <c r="G617" s="129"/>
      <c r="H617" s="129"/>
      <c r="I617" s="129"/>
      <c r="J617" s="129"/>
      <c r="K617" s="129"/>
      <c r="L617" s="129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</row>
    <row r="618" spans="1:24" s="56" customFormat="1" ht="10.5">
      <c r="A618" s="57"/>
      <c r="B618" s="57"/>
      <c r="C618" s="57"/>
      <c r="D618" s="75"/>
      <c r="E618" s="92"/>
      <c r="F618" s="75"/>
      <c r="G618" s="129"/>
      <c r="H618" s="129"/>
      <c r="I618" s="129"/>
      <c r="J618" s="129"/>
      <c r="K618" s="129"/>
      <c r="L618" s="129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</row>
    <row r="619" spans="1:24" s="56" customFormat="1" ht="10.5">
      <c r="A619" s="57"/>
      <c r="B619" s="57"/>
      <c r="C619" s="57"/>
      <c r="D619" s="75"/>
      <c r="E619" s="92"/>
      <c r="F619" s="75"/>
      <c r="G619" s="129"/>
      <c r="H619" s="129"/>
      <c r="I619" s="129"/>
      <c r="J619" s="129"/>
      <c r="K619" s="129"/>
      <c r="L619" s="129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</row>
    <row r="620" spans="1:24" s="56" customFormat="1" ht="10.5">
      <c r="A620" s="57"/>
      <c r="B620" s="57"/>
      <c r="C620" s="57"/>
      <c r="D620" s="75"/>
      <c r="E620" s="92"/>
      <c r="F620" s="75"/>
      <c r="G620" s="129"/>
      <c r="H620" s="129"/>
      <c r="I620" s="129"/>
      <c r="J620" s="129"/>
      <c r="K620" s="129"/>
      <c r="L620" s="129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</row>
    <row r="621" spans="1:24" s="56" customFormat="1" ht="10.5">
      <c r="A621" s="57"/>
      <c r="B621" s="57"/>
      <c r="C621" s="57"/>
      <c r="D621" s="75"/>
      <c r="E621" s="92"/>
      <c r="F621" s="75"/>
      <c r="G621" s="129"/>
      <c r="H621" s="129"/>
      <c r="I621" s="129"/>
      <c r="J621" s="129"/>
      <c r="K621" s="129"/>
      <c r="L621" s="129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</row>
    <row r="622" spans="1:24" s="56" customFormat="1" ht="10.5">
      <c r="A622" s="57"/>
      <c r="B622" s="57"/>
      <c r="C622" s="57"/>
      <c r="D622" s="75"/>
      <c r="E622" s="92"/>
      <c r="F622" s="75"/>
      <c r="G622" s="129"/>
      <c r="H622" s="129"/>
      <c r="I622" s="129"/>
      <c r="J622" s="129"/>
      <c r="K622" s="129"/>
      <c r="L622" s="129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</row>
    <row r="623" spans="1:24" s="56" customFormat="1" ht="10.5">
      <c r="A623" s="57"/>
      <c r="B623" s="57"/>
      <c r="C623" s="57"/>
      <c r="D623" s="75"/>
      <c r="E623" s="92"/>
      <c r="F623" s="75"/>
      <c r="G623" s="129"/>
      <c r="H623" s="129"/>
      <c r="I623" s="129"/>
      <c r="J623" s="129"/>
      <c r="K623" s="129"/>
      <c r="L623" s="129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</row>
    <row r="624" spans="1:24" s="56" customFormat="1" ht="10.5">
      <c r="A624" s="57"/>
      <c r="B624" s="57"/>
      <c r="C624" s="57"/>
      <c r="D624" s="75"/>
      <c r="E624" s="92"/>
      <c r="F624" s="75"/>
      <c r="G624" s="129"/>
      <c r="H624" s="129"/>
      <c r="I624" s="129"/>
      <c r="J624" s="129"/>
      <c r="K624" s="129"/>
      <c r="L624" s="129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</row>
    <row r="625" spans="1:24" s="56" customFormat="1" ht="10.5">
      <c r="A625" s="57"/>
      <c r="B625" s="57"/>
      <c r="C625" s="57"/>
      <c r="D625" s="75"/>
      <c r="E625" s="92"/>
      <c r="F625" s="75"/>
      <c r="G625" s="129"/>
      <c r="H625" s="129"/>
      <c r="I625" s="129"/>
      <c r="J625" s="129"/>
      <c r="K625" s="129"/>
      <c r="L625" s="129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</row>
    <row r="626" spans="1:24" s="56" customFormat="1" ht="10.5">
      <c r="A626" s="57"/>
      <c r="B626" s="57"/>
      <c r="C626" s="57"/>
      <c r="D626" s="75"/>
      <c r="E626" s="92"/>
      <c r="F626" s="75"/>
      <c r="G626" s="129"/>
      <c r="H626" s="129"/>
      <c r="I626" s="129"/>
      <c r="J626" s="129"/>
      <c r="K626" s="129"/>
      <c r="L626" s="129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</row>
    <row r="627" spans="1:24" s="56" customFormat="1" ht="10.5">
      <c r="A627" s="57"/>
      <c r="B627" s="57"/>
      <c r="C627" s="57"/>
      <c r="D627" s="75"/>
      <c r="E627" s="92"/>
      <c r="F627" s="75"/>
      <c r="G627" s="129"/>
      <c r="H627" s="129"/>
      <c r="I627" s="129"/>
      <c r="J627" s="129"/>
      <c r="K627" s="129"/>
      <c r="L627" s="129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</row>
    <row r="628" spans="1:24" s="56" customFormat="1" ht="10.5">
      <c r="A628" s="57"/>
      <c r="B628" s="57"/>
      <c r="C628" s="57"/>
      <c r="D628" s="75"/>
      <c r="E628" s="92"/>
      <c r="F628" s="75"/>
      <c r="G628" s="129"/>
      <c r="H628" s="129"/>
      <c r="I628" s="129"/>
      <c r="J628" s="129"/>
      <c r="K628" s="129"/>
      <c r="L628" s="129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</row>
    <row r="629" spans="1:24" s="56" customFormat="1" ht="10.5">
      <c r="A629" s="57"/>
      <c r="B629" s="57"/>
      <c r="C629" s="57"/>
      <c r="D629" s="75"/>
      <c r="E629" s="92"/>
      <c r="F629" s="75"/>
      <c r="G629" s="129"/>
      <c r="H629" s="129"/>
      <c r="I629" s="129"/>
      <c r="J629" s="129"/>
      <c r="K629" s="129"/>
      <c r="L629" s="129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</row>
    <row r="630" spans="1:24" s="56" customFormat="1" ht="10.5">
      <c r="A630" s="57"/>
      <c r="B630" s="57"/>
      <c r="C630" s="57"/>
      <c r="D630" s="75"/>
      <c r="E630" s="92"/>
      <c r="F630" s="75"/>
      <c r="G630" s="129"/>
      <c r="H630" s="129"/>
      <c r="I630" s="129"/>
      <c r="J630" s="129"/>
      <c r="K630" s="129"/>
      <c r="L630" s="129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</row>
    <row r="631" spans="1:24" s="56" customFormat="1" ht="10.5">
      <c r="A631" s="57"/>
      <c r="B631" s="57"/>
      <c r="C631" s="57"/>
      <c r="D631" s="75"/>
      <c r="E631" s="92"/>
      <c r="F631" s="75"/>
      <c r="G631" s="129"/>
      <c r="H631" s="129"/>
      <c r="I631" s="129"/>
      <c r="J631" s="129"/>
      <c r="K631" s="129"/>
      <c r="L631" s="129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</row>
    <row r="632" spans="1:24" s="56" customFormat="1" ht="10.5">
      <c r="A632" s="57"/>
      <c r="B632" s="57"/>
      <c r="C632" s="57"/>
      <c r="D632" s="75"/>
      <c r="E632" s="92"/>
      <c r="F632" s="75"/>
      <c r="G632" s="129"/>
      <c r="H632" s="129"/>
      <c r="I632" s="129"/>
      <c r="J632" s="129"/>
      <c r="K632" s="129"/>
      <c r="L632" s="129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</row>
    <row r="633" spans="1:24" s="56" customFormat="1" ht="10.5">
      <c r="A633" s="57"/>
      <c r="B633" s="57"/>
      <c r="C633" s="57"/>
      <c r="D633" s="75"/>
      <c r="E633" s="92"/>
      <c r="F633" s="75"/>
      <c r="G633" s="129"/>
      <c r="H633" s="129"/>
      <c r="I633" s="129"/>
      <c r="J633" s="129"/>
      <c r="K633" s="129"/>
      <c r="L633" s="129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</row>
    <row r="634" spans="1:24" s="56" customFormat="1" ht="10.5">
      <c r="A634" s="57"/>
      <c r="B634" s="57"/>
      <c r="C634" s="57"/>
      <c r="D634" s="75"/>
      <c r="E634" s="92"/>
      <c r="F634" s="75"/>
      <c r="G634" s="129"/>
      <c r="H634" s="129"/>
      <c r="I634" s="129"/>
      <c r="J634" s="129"/>
      <c r="K634" s="129"/>
      <c r="L634" s="129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</row>
    <row r="635" spans="1:24" s="56" customFormat="1" ht="10.5">
      <c r="A635" s="57"/>
      <c r="B635" s="57"/>
      <c r="C635" s="57"/>
      <c r="D635" s="75"/>
      <c r="E635" s="92"/>
      <c r="F635" s="75"/>
      <c r="G635" s="129"/>
      <c r="H635" s="129"/>
      <c r="I635" s="129"/>
      <c r="J635" s="129"/>
      <c r="K635" s="129"/>
      <c r="L635" s="129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</row>
    <row r="636" spans="1:24" s="56" customFormat="1" ht="10.5">
      <c r="A636" s="57"/>
      <c r="B636" s="57"/>
      <c r="C636" s="57"/>
      <c r="D636" s="75"/>
      <c r="E636" s="92"/>
      <c r="F636" s="75"/>
      <c r="G636" s="129"/>
      <c r="H636" s="129"/>
      <c r="I636" s="129"/>
      <c r="J636" s="129"/>
      <c r="K636" s="129"/>
      <c r="L636" s="129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</row>
    <row r="637" spans="1:24" s="56" customFormat="1" ht="10.5">
      <c r="A637" s="57"/>
      <c r="B637" s="57"/>
      <c r="C637" s="57"/>
      <c r="D637" s="75"/>
      <c r="E637" s="92"/>
      <c r="F637" s="75"/>
      <c r="G637" s="129"/>
      <c r="H637" s="129"/>
      <c r="I637" s="129"/>
      <c r="J637" s="129"/>
      <c r="K637" s="129"/>
      <c r="L637" s="129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</row>
    <row r="638" spans="1:24" s="56" customFormat="1" ht="10.5">
      <c r="A638" s="57"/>
      <c r="B638" s="57"/>
      <c r="C638" s="57"/>
      <c r="D638" s="75"/>
      <c r="E638" s="92"/>
      <c r="F638" s="75"/>
      <c r="G638" s="129"/>
      <c r="H638" s="129"/>
      <c r="I638" s="129"/>
      <c r="J638" s="129"/>
      <c r="K638" s="129"/>
      <c r="L638" s="129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</row>
    <row r="639" spans="1:24" s="56" customFormat="1" ht="10.5">
      <c r="A639" s="57"/>
      <c r="B639" s="57"/>
      <c r="C639" s="57"/>
      <c r="D639" s="75"/>
      <c r="E639" s="92"/>
      <c r="F639" s="75"/>
      <c r="G639" s="129"/>
      <c r="H639" s="129"/>
      <c r="I639" s="129"/>
      <c r="J639" s="129"/>
      <c r="K639" s="129"/>
      <c r="L639" s="129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</row>
    <row r="640" spans="1:24" s="56" customFormat="1" ht="10.5">
      <c r="A640" s="57"/>
      <c r="B640" s="57"/>
      <c r="C640" s="57"/>
      <c r="D640" s="75"/>
      <c r="E640" s="92"/>
      <c r="F640" s="75"/>
      <c r="G640" s="129"/>
      <c r="H640" s="129"/>
      <c r="I640" s="129"/>
      <c r="J640" s="129"/>
      <c r="K640" s="129"/>
      <c r="L640" s="129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</row>
    <row r="641" spans="1:24" s="56" customFormat="1" ht="10.5">
      <c r="A641" s="57"/>
      <c r="B641" s="57"/>
      <c r="C641" s="57"/>
      <c r="D641" s="75"/>
      <c r="E641" s="92"/>
      <c r="F641" s="75"/>
      <c r="G641" s="129"/>
      <c r="H641" s="129"/>
      <c r="I641" s="129"/>
      <c r="J641" s="129"/>
      <c r="K641" s="129"/>
      <c r="L641" s="129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</row>
    <row r="642" spans="1:24" s="56" customFormat="1" ht="10.5">
      <c r="A642" s="57"/>
      <c r="B642" s="57"/>
      <c r="C642" s="57"/>
      <c r="D642" s="75"/>
      <c r="E642" s="92"/>
      <c r="F642" s="75"/>
      <c r="G642" s="129"/>
      <c r="H642" s="129"/>
      <c r="I642" s="129"/>
      <c r="J642" s="129"/>
      <c r="K642" s="129"/>
      <c r="L642" s="129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</row>
    <row r="643" spans="1:24" s="56" customFormat="1" ht="10.5">
      <c r="A643" s="57"/>
      <c r="B643" s="57"/>
      <c r="C643" s="57"/>
      <c r="D643" s="75"/>
      <c r="E643" s="92"/>
      <c r="F643" s="75"/>
      <c r="G643" s="129"/>
      <c r="H643" s="129"/>
      <c r="I643" s="129"/>
      <c r="J643" s="129"/>
      <c r="K643" s="129"/>
      <c r="L643" s="129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</row>
    <row r="644" spans="1:24" s="56" customFormat="1" ht="10.5">
      <c r="A644" s="57"/>
      <c r="B644" s="57"/>
      <c r="C644" s="57"/>
      <c r="D644" s="75"/>
      <c r="E644" s="92"/>
      <c r="F644" s="75"/>
      <c r="G644" s="129"/>
      <c r="H644" s="129"/>
      <c r="I644" s="129"/>
      <c r="J644" s="129"/>
      <c r="K644" s="129"/>
      <c r="L644" s="129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</row>
    <row r="645" spans="1:24" s="56" customFormat="1" ht="10.5">
      <c r="A645" s="57"/>
      <c r="B645" s="57"/>
      <c r="C645" s="57"/>
      <c r="D645" s="75"/>
      <c r="E645" s="92"/>
      <c r="F645" s="75"/>
      <c r="G645" s="129"/>
      <c r="H645" s="129"/>
      <c r="I645" s="129"/>
      <c r="J645" s="129"/>
      <c r="K645" s="129"/>
      <c r="L645" s="129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</row>
    <row r="646" spans="1:24" s="56" customFormat="1" ht="10.5">
      <c r="A646" s="57"/>
      <c r="B646" s="57"/>
      <c r="C646" s="57"/>
      <c r="D646" s="75"/>
      <c r="E646" s="92"/>
      <c r="F646" s="75"/>
      <c r="G646" s="129"/>
      <c r="H646" s="129"/>
      <c r="I646" s="129"/>
      <c r="J646" s="129"/>
      <c r="K646" s="129"/>
      <c r="L646" s="129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</row>
    <row r="647" spans="1:24" s="56" customFormat="1" ht="10.5">
      <c r="A647" s="57"/>
      <c r="B647" s="57"/>
      <c r="C647" s="57"/>
      <c r="D647" s="75"/>
      <c r="E647" s="92"/>
      <c r="F647" s="75"/>
      <c r="G647" s="129"/>
      <c r="H647" s="129"/>
      <c r="I647" s="129"/>
      <c r="J647" s="129"/>
      <c r="K647" s="129"/>
      <c r="L647" s="129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</row>
    <row r="648" spans="1:24" s="56" customFormat="1" ht="10.5">
      <c r="A648" s="57"/>
      <c r="B648" s="57"/>
      <c r="C648" s="57"/>
      <c r="D648" s="75"/>
      <c r="E648" s="92"/>
      <c r="F648" s="75"/>
      <c r="G648" s="129"/>
      <c r="H648" s="129"/>
      <c r="I648" s="129"/>
      <c r="J648" s="129"/>
      <c r="K648" s="129"/>
      <c r="L648" s="129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</row>
    <row r="649" spans="1:24" s="56" customFormat="1" ht="10.5">
      <c r="A649" s="57"/>
      <c r="B649" s="57"/>
      <c r="C649" s="57"/>
      <c r="D649" s="75"/>
      <c r="E649" s="92"/>
      <c r="F649" s="75"/>
      <c r="G649" s="129"/>
      <c r="H649" s="129"/>
      <c r="I649" s="129"/>
      <c r="J649" s="129"/>
      <c r="K649" s="129"/>
      <c r="L649" s="129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</row>
    <row r="650" spans="1:24" s="56" customFormat="1" ht="10.5">
      <c r="A650" s="57"/>
      <c r="B650" s="57"/>
      <c r="C650" s="57"/>
      <c r="D650" s="75"/>
      <c r="E650" s="92"/>
      <c r="F650" s="75"/>
      <c r="G650" s="129"/>
      <c r="H650" s="129"/>
      <c r="I650" s="129"/>
      <c r="J650" s="129"/>
      <c r="K650" s="129"/>
      <c r="L650" s="129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</row>
    <row r="651" spans="1:24" s="56" customFormat="1" ht="10.5">
      <c r="A651" s="57"/>
      <c r="B651" s="57"/>
      <c r="C651" s="57"/>
      <c r="D651" s="75"/>
      <c r="E651" s="92"/>
      <c r="F651" s="75"/>
      <c r="G651" s="129"/>
      <c r="H651" s="129"/>
      <c r="I651" s="129"/>
      <c r="J651" s="129"/>
      <c r="K651" s="129"/>
      <c r="L651" s="129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</row>
    <row r="652" spans="1:24" s="56" customFormat="1" ht="10.5">
      <c r="A652" s="57"/>
      <c r="B652" s="57"/>
      <c r="C652" s="57"/>
      <c r="D652" s="75"/>
      <c r="E652" s="92"/>
      <c r="F652" s="75"/>
      <c r="G652" s="129"/>
      <c r="H652" s="129"/>
      <c r="I652" s="129"/>
      <c r="J652" s="129"/>
      <c r="K652" s="129"/>
      <c r="L652" s="129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</row>
    <row r="653" spans="1:24" s="56" customFormat="1" ht="10.5">
      <c r="A653" s="57"/>
      <c r="B653" s="57"/>
      <c r="C653" s="57"/>
      <c r="D653" s="75"/>
      <c r="E653" s="92"/>
      <c r="F653" s="75"/>
      <c r="G653" s="129"/>
      <c r="H653" s="129"/>
      <c r="I653" s="129"/>
      <c r="J653" s="129"/>
      <c r="K653" s="129"/>
      <c r="L653" s="129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</row>
    <row r="654" spans="1:24" s="56" customFormat="1" ht="10.5">
      <c r="A654" s="57"/>
      <c r="B654" s="57"/>
      <c r="C654" s="57"/>
      <c r="D654" s="75"/>
      <c r="E654" s="92"/>
      <c r="F654" s="75"/>
      <c r="G654" s="129"/>
      <c r="H654" s="129"/>
      <c r="I654" s="129"/>
      <c r="J654" s="129"/>
      <c r="K654" s="129"/>
      <c r="L654" s="129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</row>
    <row r="655" spans="1:24" s="56" customFormat="1" ht="10.5">
      <c r="A655" s="57"/>
      <c r="B655" s="57"/>
      <c r="C655" s="57"/>
      <c r="D655" s="75"/>
      <c r="E655" s="92"/>
      <c r="F655" s="75"/>
      <c r="G655" s="129"/>
      <c r="H655" s="129"/>
      <c r="I655" s="129"/>
      <c r="J655" s="129"/>
      <c r="K655" s="129"/>
      <c r="L655" s="129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</row>
    <row r="656" spans="1:24" s="56" customFormat="1" ht="10.5">
      <c r="A656" s="57"/>
      <c r="B656" s="57"/>
      <c r="C656" s="57"/>
      <c r="D656" s="75"/>
      <c r="E656" s="92"/>
      <c r="F656" s="75"/>
      <c r="G656" s="129"/>
      <c r="H656" s="129"/>
      <c r="I656" s="129"/>
      <c r="J656" s="129"/>
      <c r="K656" s="129"/>
      <c r="L656" s="129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</row>
    <row r="657" spans="1:24" s="56" customFormat="1" ht="10.5">
      <c r="A657" s="57"/>
      <c r="B657" s="57"/>
      <c r="C657" s="57"/>
      <c r="D657" s="75"/>
      <c r="E657" s="92"/>
      <c r="F657" s="75"/>
      <c r="G657" s="129"/>
      <c r="H657" s="129"/>
      <c r="I657" s="129"/>
      <c r="J657" s="129"/>
      <c r="K657" s="129"/>
      <c r="L657" s="129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</row>
    <row r="658" spans="1:24" s="56" customFormat="1" ht="10.5">
      <c r="A658" s="57"/>
      <c r="B658" s="57"/>
      <c r="C658" s="57"/>
      <c r="D658" s="75"/>
      <c r="E658" s="92"/>
      <c r="F658" s="75"/>
      <c r="G658" s="129"/>
      <c r="H658" s="129"/>
      <c r="I658" s="129"/>
      <c r="J658" s="129"/>
      <c r="K658" s="129"/>
      <c r="L658" s="129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</row>
    <row r="659" spans="1:24" s="56" customFormat="1" ht="10.5">
      <c r="A659" s="57"/>
      <c r="B659" s="57"/>
      <c r="C659" s="57"/>
      <c r="D659" s="75"/>
      <c r="E659" s="92"/>
      <c r="F659" s="75"/>
      <c r="G659" s="129"/>
      <c r="H659" s="129"/>
      <c r="I659" s="129"/>
      <c r="J659" s="129"/>
      <c r="K659" s="129"/>
      <c r="L659" s="129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</row>
    <row r="660" spans="1:24" s="56" customFormat="1" ht="10.5">
      <c r="A660" s="57"/>
      <c r="B660" s="57"/>
      <c r="C660" s="57"/>
      <c r="D660" s="75"/>
      <c r="E660" s="92"/>
      <c r="F660" s="75"/>
      <c r="G660" s="129"/>
      <c r="H660" s="129"/>
      <c r="I660" s="129"/>
      <c r="J660" s="129"/>
      <c r="K660" s="129"/>
      <c r="L660" s="129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</row>
    <row r="661" spans="1:24" s="56" customFormat="1" ht="10.5">
      <c r="A661" s="57"/>
      <c r="B661" s="57"/>
      <c r="C661" s="57"/>
      <c r="D661" s="75"/>
      <c r="E661" s="92"/>
      <c r="F661" s="75"/>
      <c r="G661" s="129"/>
      <c r="H661" s="129"/>
      <c r="I661" s="129"/>
      <c r="J661" s="129"/>
      <c r="K661" s="129"/>
      <c r="L661" s="129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</row>
    <row r="662" spans="1:24" s="56" customFormat="1" ht="10.5">
      <c r="A662" s="57"/>
      <c r="B662" s="57"/>
      <c r="C662" s="57"/>
      <c r="D662" s="75"/>
      <c r="E662" s="92"/>
      <c r="F662" s="75"/>
      <c r="G662" s="129"/>
      <c r="H662" s="129"/>
      <c r="I662" s="129"/>
      <c r="J662" s="129"/>
      <c r="K662" s="129"/>
      <c r="L662" s="129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</row>
    <row r="663" spans="1:24" s="56" customFormat="1" ht="10.5">
      <c r="A663" s="57"/>
      <c r="B663" s="57"/>
      <c r="C663" s="57"/>
      <c r="D663" s="75"/>
      <c r="E663" s="92"/>
      <c r="F663" s="75"/>
      <c r="G663" s="129"/>
      <c r="H663" s="129"/>
      <c r="I663" s="129"/>
      <c r="J663" s="129"/>
      <c r="K663" s="129"/>
      <c r="L663" s="129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</row>
    <row r="664" spans="1:24" s="56" customFormat="1" ht="10.5">
      <c r="A664" s="57"/>
      <c r="B664" s="57"/>
      <c r="C664" s="57"/>
      <c r="D664" s="75"/>
      <c r="E664" s="92"/>
      <c r="F664" s="75"/>
      <c r="G664" s="129"/>
      <c r="H664" s="129"/>
      <c r="I664" s="129"/>
      <c r="J664" s="129"/>
      <c r="K664" s="129"/>
      <c r="L664" s="129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</row>
    <row r="665" spans="1:24" s="56" customFormat="1" ht="9.75">
      <c r="A665" s="57"/>
      <c r="B665" s="57"/>
      <c r="C665" s="57"/>
      <c r="D665" s="75"/>
      <c r="E665" s="92"/>
      <c r="F665" s="75"/>
      <c r="G665" s="75"/>
      <c r="H665" s="75"/>
      <c r="I665" s="75"/>
      <c r="J665" s="75"/>
      <c r="K665" s="75"/>
      <c r="L665" s="75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</row>
    <row r="666" spans="1:24" s="56" customFormat="1" ht="9.75">
      <c r="A666" s="57"/>
      <c r="B666" s="57"/>
      <c r="C666" s="57"/>
      <c r="D666" s="75"/>
      <c r="E666" s="92"/>
      <c r="F666" s="75"/>
      <c r="G666" s="75"/>
      <c r="H666" s="75"/>
      <c r="I666" s="75"/>
      <c r="J666" s="75"/>
      <c r="K666" s="75"/>
      <c r="L666" s="75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</row>
    <row r="667" spans="1:24" s="56" customFormat="1" ht="9.75">
      <c r="A667" s="57"/>
      <c r="B667" s="57"/>
      <c r="C667" s="57"/>
      <c r="D667" s="75"/>
      <c r="E667" s="92"/>
      <c r="F667" s="75"/>
      <c r="G667" s="75"/>
      <c r="H667" s="75"/>
      <c r="I667" s="75"/>
      <c r="J667" s="75"/>
      <c r="K667" s="75"/>
      <c r="L667" s="75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</row>
    <row r="668" spans="1:24" s="56" customFormat="1" ht="9.75">
      <c r="A668" s="57"/>
      <c r="B668" s="57"/>
      <c r="C668" s="57"/>
      <c r="D668" s="75"/>
      <c r="E668" s="92"/>
      <c r="F668" s="75"/>
      <c r="G668" s="75"/>
      <c r="H668" s="75"/>
      <c r="I668" s="75"/>
      <c r="J668" s="75"/>
      <c r="K668" s="75"/>
      <c r="L668" s="75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</row>
    <row r="669" spans="1:24" s="56" customFormat="1" ht="9.75">
      <c r="A669" s="57"/>
      <c r="B669" s="57"/>
      <c r="C669" s="57"/>
      <c r="D669" s="75"/>
      <c r="E669" s="92"/>
      <c r="F669" s="75"/>
      <c r="G669" s="75"/>
      <c r="H669" s="75"/>
      <c r="I669" s="75"/>
      <c r="J669" s="75"/>
      <c r="K669" s="75"/>
      <c r="L669" s="75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</row>
    <row r="670" spans="1:24" s="56" customFormat="1" ht="9.75">
      <c r="A670" s="57"/>
      <c r="B670" s="57"/>
      <c r="C670" s="57"/>
      <c r="D670" s="75"/>
      <c r="E670" s="92"/>
      <c r="F670" s="75"/>
      <c r="G670" s="75"/>
      <c r="H670" s="75"/>
      <c r="I670" s="75"/>
      <c r="J670" s="75"/>
      <c r="K670" s="75"/>
      <c r="L670" s="75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</row>
    <row r="671" spans="1:24" s="56" customFormat="1" ht="9.75">
      <c r="A671" s="57"/>
      <c r="B671" s="57"/>
      <c r="C671" s="57"/>
      <c r="D671" s="75"/>
      <c r="E671" s="92"/>
      <c r="F671" s="75"/>
      <c r="G671" s="75"/>
      <c r="H671" s="75"/>
      <c r="I671" s="75"/>
      <c r="J671" s="75"/>
      <c r="K671" s="75"/>
      <c r="L671" s="75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</row>
    <row r="672" spans="1:24" s="56" customFormat="1" ht="9.75">
      <c r="A672" s="57"/>
      <c r="B672" s="57"/>
      <c r="C672" s="57"/>
      <c r="D672" s="75"/>
      <c r="E672" s="92"/>
      <c r="F672" s="75"/>
      <c r="G672" s="75"/>
      <c r="H672" s="75"/>
      <c r="I672" s="75"/>
      <c r="J672" s="75"/>
      <c r="K672" s="75"/>
      <c r="L672" s="75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</row>
    <row r="673" spans="1:24" s="56" customFormat="1" ht="9.75">
      <c r="A673" s="57"/>
      <c r="B673" s="57"/>
      <c r="C673" s="57"/>
      <c r="D673" s="75"/>
      <c r="E673" s="92"/>
      <c r="F673" s="75"/>
      <c r="G673" s="75"/>
      <c r="H673" s="75"/>
      <c r="I673" s="75"/>
      <c r="J673" s="75"/>
      <c r="K673" s="75"/>
      <c r="L673" s="75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</row>
    <row r="674" spans="1:24" s="56" customFormat="1" ht="9.75">
      <c r="A674" s="57"/>
      <c r="B674" s="57"/>
      <c r="C674" s="57"/>
      <c r="D674" s="75"/>
      <c r="E674" s="92"/>
      <c r="F674" s="75"/>
      <c r="G674" s="75"/>
      <c r="H674" s="75"/>
      <c r="I674" s="75"/>
      <c r="J674" s="75"/>
      <c r="K674" s="75"/>
      <c r="L674" s="75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</row>
    <row r="675" spans="1:24" s="56" customFormat="1" ht="9.75">
      <c r="A675" s="57"/>
      <c r="B675" s="57"/>
      <c r="C675" s="57"/>
      <c r="D675" s="75"/>
      <c r="E675" s="92"/>
      <c r="F675" s="75"/>
      <c r="G675" s="75"/>
      <c r="H675" s="75"/>
      <c r="I675" s="75"/>
      <c r="J675" s="75"/>
      <c r="K675" s="75"/>
      <c r="L675" s="75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</row>
    <row r="676" spans="1:24" s="56" customFormat="1" ht="9.75">
      <c r="A676" s="57"/>
      <c r="B676" s="57"/>
      <c r="C676" s="57"/>
      <c r="D676" s="75"/>
      <c r="E676" s="92"/>
      <c r="F676" s="75"/>
      <c r="G676" s="75"/>
      <c r="H676" s="75"/>
      <c r="I676" s="75"/>
      <c r="J676" s="75"/>
      <c r="K676" s="75"/>
      <c r="L676" s="75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</row>
    <row r="677" spans="1:24" s="56" customFormat="1" ht="9.75">
      <c r="A677" s="57"/>
      <c r="B677" s="57"/>
      <c r="C677" s="57"/>
      <c r="D677" s="75"/>
      <c r="E677" s="92"/>
      <c r="F677" s="75"/>
      <c r="G677" s="75"/>
      <c r="H677" s="75"/>
      <c r="I677" s="75"/>
      <c r="J677" s="75"/>
      <c r="K677" s="75"/>
      <c r="L677" s="75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</row>
    <row r="678" spans="1:24" s="56" customFormat="1" ht="9.75">
      <c r="A678" s="57"/>
      <c r="B678" s="57"/>
      <c r="C678" s="57"/>
      <c r="D678" s="75"/>
      <c r="E678" s="92"/>
      <c r="F678" s="75"/>
      <c r="G678" s="75"/>
      <c r="H678" s="75"/>
      <c r="I678" s="75"/>
      <c r="J678" s="75"/>
      <c r="K678" s="75"/>
      <c r="L678" s="75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</row>
    <row r="679" spans="1:24" s="56" customFormat="1" ht="9.75">
      <c r="A679" s="57"/>
      <c r="B679" s="57"/>
      <c r="C679" s="57"/>
      <c r="D679" s="75"/>
      <c r="E679" s="92"/>
      <c r="F679" s="75"/>
      <c r="G679" s="75"/>
      <c r="H679" s="75"/>
      <c r="I679" s="75"/>
      <c r="J679" s="75"/>
      <c r="K679" s="75"/>
      <c r="L679" s="75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</row>
    <row r="680" spans="1:24" s="56" customFormat="1" ht="9.75">
      <c r="A680" s="57"/>
      <c r="B680" s="57"/>
      <c r="C680" s="57"/>
      <c r="D680" s="75"/>
      <c r="E680" s="92"/>
      <c r="F680" s="75"/>
      <c r="G680" s="75"/>
      <c r="H680" s="75"/>
      <c r="I680" s="75"/>
      <c r="J680" s="75"/>
      <c r="K680" s="75"/>
      <c r="L680" s="75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</row>
    <row r="681" spans="1:24" s="56" customFormat="1" ht="9.75">
      <c r="A681" s="57"/>
      <c r="B681" s="57"/>
      <c r="C681" s="57"/>
      <c r="D681" s="75"/>
      <c r="E681" s="92"/>
      <c r="F681" s="75"/>
      <c r="G681" s="75"/>
      <c r="H681" s="75"/>
      <c r="I681" s="75"/>
      <c r="J681" s="75"/>
      <c r="K681" s="75"/>
      <c r="L681" s="75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</row>
    <row r="682" spans="1:24" s="56" customFormat="1" ht="9.75">
      <c r="A682" s="57"/>
      <c r="B682" s="57"/>
      <c r="C682" s="57"/>
      <c r="D682" s="75"/>
      <c r="E682" s="92"/>
      <c r="F682" s="75"/>
      <c r="G682" s="75"/>
      <c r="H682" s="75"/>
      <c r="I682" s="75"/>
      <c r="J682" s="75"/>
      <c r="K682" s="75"/>
      <c r="L682" s="75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</row>
    <row r="683" spans="1:24" s="56" customFormat="1" ht="9.75">
      <c r="A683" s="57"/>
      <c r="B683" s="57"/>
      <c r="C683" s="57"/>
      <c r="D683" s="75"/>
      <c r="E683" s="92"/>
      <c r="F683" s="75"/>
      <c r="G683" s="75"/>
      <c r="H683" s="75"/>
      <c r="I683" s="75"/>
      <c r="J683" s="75"/>
      <c r="K683" s="75"/>
      <c r="L683" s="75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</row>
    <row r="684" spans="1:24" s="56" customFormat="1" ht="9.75">
      <c r="A684" s="57"/>
      <c r="B684" s="57"/>
      <c r="C684" s="57"/>
      <c r="D684" s="75"/>
      <c r="E684" s="92"/>
      <c r="F684" s="75"/>
      <c r="G684" s="75"/>
      <c r="H684" s="75"/>
      <c r="I684" s="75"/>
      <c r="J684" s="75"/>
      <c r="K684" s="75"/>
      <c r="L684" s="75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</row>
    <row r="685" spans="1:24" s="56" customFormat="1" ht="9.75">
      <c r="A685" s="57"/>
      <c r="B685" s="57"/>
      <c r="C685" s="57"/>
      <c r="D685" s="75"/>
      <c r="E685" s="92"/>
      <c r="F685" s="75"/>
      <c r="G685" s="75"/>
      <c r="H685" s="75"/>
      <c r="I685" s="75"/>
      <c r="J685" s="75"/>
      <c r="K685" s="75"/>
      <c r="L685" s="75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</row>
    <row r="686" spans="1:24" s="56" customFormat="1" ht="9.75">
      <c r="A686" s="57"/>
      <c r="B686" s="57"/>
      <c r="C686" s="57"/>
      <c r="D686" s="75"/>
      <c r="E686" s="92"/>
      <c r="F686" s="75"/>
      <c r="G686" s="75"/>
      <c r="H686" s="75"/>
      <c r="I686" s="75"/>
      <c r="J686" s="75"/>
      <c r="K686" s="75"/>
      <c r="L686" s="75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</row>
    <row r="687" spans="1:24" s="56" customFormat="1" ht="9.75">
      <c r="A687" s="57"/>
      <c r="B687" s="57"/>
      <c r="C687" s="57"/>
      <c r="D687" s="75"/>
      <c r="E687" s="92"/>
      <c r="F687" s="75"/>
      <c r="G687" s="75"/>
      <c r="H687" s="75"/>
      <c r="I687" s="75"/>
      <c r="J687" s="75"/>
      <c r="K687" s="75"/>
      <c r="L687" s="75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</row>
    <row r="688" spans="1:24" s="56" customFormat="1" ht="9.75">
      <c r="A688" s="57"/>
      <c r="B688" s="57"/>
      <c r="C688" s="57"/>
      <c r="D688" s="75"/>
      <c r="E688" s="92"/>
      <c r="F688" s="75"/>
      <c r="G688" s="75"/>
      <c r="H688" s="75"/>
      <c r="I688" s="75"/>
      <c r="J688" s="75"/>
      <c r="K688" s="75"/>
      <c r="L688" s="75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</row>
    <row r="689" spans="1:24" s="56" customFormat="1" ht="9.75">
      <c r="A689" s="57"/>
      <c r="B689" s="57"/>
      <c r="C689" s="57"/>
      <c r="D689" s="75"/>
      <c r="E689" s="92"/>
      <c r="F689" s="75"/>
      <c r="G689" s="75"/>
      <c r="H689" s="75"/>
      <c r="I689" s="75"/>
      <c r="J689" s="75"/>
      <c r="K689" s="75"/>
      <c r="L689" s="75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</row>
    <row r="690" spans="1:24" s="56" customFormat="1" ht="9.75">
      <c r="A690" s="57"/>
      <c r="B690" s="57"/>
      <c r="C690" s="57"/>
      <c r="D690" s="75"/>
      <c r="E690" s="92"/>
      <c r="F690" s="75"/>
      <c r="G690" s="75"/>
      <c r="H690" s="75"/>
      <c r="I690" s="75"/>
      <c r="J690" s="75"/>
      <c r="K690" s="75"/>
      <c r="L690" s="75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</row>
    <row r="691" spans="1:24" s="56" customFormat="1" ht="9.75">
      <c r="A691" s="57"/>
      <c r="B691" s="57"/>
      <c r="C691" s="57"/>
      <c r="D691" s="75"/>
      <c r="E691" s="92"/>
      <c r="F691" s="75"/>
      <c r="G691" s="75"/>
      <c r="H691" s="75"/>
      <c r="I691" s="75"/>
      <c r="J691" s="75"/>
      <c r="K691" s="75"/>
      <c r="L691" s="75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</row>
    <row r="692" spans="1:24" s="56" customFormat="1" ht="9.75">
      <c r="A692" s="57"/>
      <c r="B692" s="57"/>
      <c r="C692" s="57"/>
      <c r="D692" s="75"/>
      <c r="E692" s="92"/>
      <c r="F692" s="75"/>
      <c r="G692" s="75"/>
      <c r="H692" s="75"/>
      <c r="I692" s="75"/>
      <c r="J692" s="75"/>
      <c r="K692" s="75"/>
      <c r="L692" s="75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</row>
    <row r="693" spans="1:24" s="56" customFormat="1" ht="9.75">
      <c r="A693" s="57"/>
      <c r="B693" s="57"/>
      <c r="C693" s="57"/>
      <c r="D693" s="75"/>
      <c r="E693" s="92"/>
      <c r="F693" s="75"/>
      <c r="G693" s="75"/>
      <c r="H693" s="75"/>
      <c r="I693" s="75"/>
      <c r="J693" s="75"/>
      <c r="K693" s="75"/>
      <c r="L693" s="75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</row>
    <row r="694" spans="1:24" s="56" customFormat="1" ht="9.75">
      <c r="A694" s="57"/>
      <c r="B694" s="57"/>
      <c r="C694" s="57"/>
      <c r="D694" s="75"/>
      <c r="E694" s="92"/>
      <c r="F694" s="75"/>
      <c r="G694" s="75"/>
      <c r="H694" s="75"/>
      <c r="I694" s="75"/>
      <c r="J694" s="75"/>
      <c r="K694" s="75"/>
      <c r="L694" s="75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</row>
    <row r="695" spans="1:24" s="56" customFormat="1" ht="9.75">
      <c r="A695" s="57"/>
      <c r="B695" s="57"/>
      <c r="C695" s="57"/>
      <c r="D695" s="75"/>
      <c r="E695" s="92"/>
      <c r="F695" s="75"/>
      <c r="G695" s="75"/>
      <c r="H695" s="75"/>
      <c r="I695" s="75"/>
      <c r="J695" s="75"/>
      <c r="K695" s="75"/>
      <c r="L695" s="75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</row>
    <row r="696" spans="1:24" s="56" customFormat="1" ht="9.75">
      <c r="A696" s="57"/>
      <c r="B696" s="57"/>
      <c r="C696" s="57"/>
      <c r="D696" s="75"/>
      <c r="E696" s="92"/>
      <c r="F696" s="75"/>
      <c r="G696" s="75"/>
      <c r="H696" s="75"/>
      <c r="I696" s="75"/>
      <c r="J696" s="75"/>
      <c r="K696" s="75"/>
      <c r="L696" s="75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</row>
    <row r="697" spans="1:24" s="56" customFormat="1" ht="9.75">
      <c r="A697" s="57"/>
      <c r="B697" s="57"/>
      <c r="C697" s="57"/>
      <c r="D697" s="75"/>
      <c r="E697" s="92"/>
      <c r="F697" s="75"/>
      <c r="G697" s="75"/>
      <c r="H697" s="75"/>
      <c r="I697" s="75"/>
      <c r="J697" s="75"/>
      <c r="K697" s="75"/>
      <c r="L697" s="75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</row>
    <row r="698" spans="1:24" s="56" customFormat="1" ht="9.75">
      <c r="A698" s="57"/>
      <c r="B698" s="57"/>
      <c r="C698" s="57"/>
      <c r="D698" s="75"/>
      <c r="E698" s="92"/>
      <c r="F698" s="75"/>
      <c r="G698" s="75"/>
      <c r="H698" s="75"/>
      <c r="I698" s="75"/>
      <c r="J698" s="75"/>
      <c r="K698" s="75"/>
      <c r="L698" s="75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</row>
    <row r="699" spans="1:24" s="56" customFormat="1" ht="9.75">
      <c r="A699" s="57"/>
      <c r="B699" s="57"/>
      <c r="C699" s="57"/>
      <c r="D699" s="75"/>
      <c r="E699" s="92"/>
      <c r="F699" s="75"/>
      <c r="G699" s="75"/>
      <c r="H699" s="75"/>
      <c r="I699" s="75"/>
      <c r="J699" s="75"/>
      <c r="K699" s="75"/>
      <c r="L699" s="75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</row>
    <row r="700" spans="1:24" s="56" customFormat="1" ht="9.75">
      <c r="A700" s="57"/>
      <c r="B700" s="57"/>
      <c r="C700" s="57"/>
      <c r="D700" s="75"/>
      <c r="E700" s="92"/>
      <c r="F700" s="75"/>
      <c r="G700" s="75"/>
      <c r="H700" s="75"/>
      <c r="I700" s="75"/>
      <c r="J700" s="75"/>
      <c r="K700" s="75"/>
      <c r="L700" s="75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</row>
    <row r="701" spans="1:24" s="56" customFormat="1" ht="9.75">
      <c r="A701" s="57"/>
      <c r="B701" s="57"/>
      <c r="C701" s="57"/>
      <c r="D701" s="75"/>
      <c r="E701" s="92"/>
      <c r="F701" s="75"/>
      <c r="G701" s="75"/>
      <c r="H701" s="75"/>
      <c r="I701" s="75"/>
      <c r="J701" s="75"/>
      <c r="K701" s="75"/>
      <c r="L701" s="75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</row>
    <row r="702" spans="1:24" s="56" customFormat="1" ht="9.75">
      <c r="A702" s="57"/>
      <c r="B702" s="57"/>
      <c r="C702" s="57"/>
      <c r="D702" s="75"/>
      <c r="E702" s="92"/>
      <c r="F702" s="75"/>
      <c r="G702" s="75"/>
      <c r="H702" s="75"/>
      <c r="I702" s="75"/>
      <c r="J702" s="75"/>
      <c r="K702" s="75"/>
      <c r="L702" s="75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</row>
    <row r="703" spans="1:24" s="56" customFormat="1" ht="9.75">
      <c r="A703" s="57"/>
      <c r="B703" s="57"/>
      <c r="C703" s="57"/>
      <c r="D703" s="75"/>
      <c r="E703" s="92"/>
      <c r="F703" s="75"/>
      <c r="G703" s="75"/>
      <c r="H703" s="75"/>
      <c r="I703" s="75"/>
      <c r="J703" s="75"/>
      <c r="K703" s="75"/>
      <c r="L703" s="75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</row>
    <row r="704" spans="1:24" s="56" customFormat="1" ht="9.75">
      <c r="A704" s="57"/>
      <c r="B704" s="57"/>
      <c r="C704" s="57"/>
      <c r="D704" s="75"/>
      <c r="E704" s="92"/>
      <c r="F704" s="75"/>
      <c r="G704" s="75"/>
      <c r="H704" s="75"/>
      <c r="I704" s="75"/>
      <c r="J704" s="75"/>
      <c r="K704" s="75"/>
      <c r="L704" s="75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</row>
    <row r="705" spans="1:24" s="56" customFormat="1" ht="9.75">
      <c r="A705" s="57"/>
      <c r="B705" s="57"/>
      <c r="C705" s="57"/>
      <c r="D705" s="75"/>
      <c r="E705" s="92"/>
      <c r="F705" s="75"/>
      <c r="G705" s="75"/>
      <c r="H705" s="75"/>
      <c r="I705" s="75"/>
      <c r="J705" s="75"/>
      <c r="K705" s="75"/>
      <c r="L705" s="75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</row>
    <row r="706" spans="1:24" s="56" customFormat="1" ht="9.75">
      <c r="A706" s="57"/>
      <c r="B706" s="57"/>
      <c r="C706" s="57"/>
      <c r="D706" s="75"/>
      <c r="E706" s="92"/>
      <c r="F706" s="75"/>
      <c r="G706" s="75"/>
      <c r="H706" s="75"/>
      <c r="I706" s="75"/>
      <c r="J706" s="75"/>
      <c r="K706" s="75"/>
      <c r="L706" s="75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</row>
    <row r="707" spans="1:24" s="56" customFormat="1" ht="9.75">
      <c r="A707" s="57"/>
      <c r="B707" s="57"/>
      <c r="C707" s="57"/>
      <c r="D707" s="75"/>
      <c r="E707" s="92"/>
      <c r="F707" s="75"/>
      <c r="G707" s="75"/>
      <c r="H707" s="75"/>
      <c r="I707" s="75"/>
      <c r="J707" s="75"/>
      <c r="K707" s="75"/>
      <c r="L707" s="75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</row>
    <row r="708" spans="1:24" s="56" customFormat="1" ht="9.75">
      <c r="A708" s="57"/>
      <c r="B708" s="57"/>
      <c r="C708" s="57"/>
      <c r="D708" s="75"/>
      <c r="E708" s="92"/>
      <c r="F708" s="75"/>
      <c r="G708" s="75"/>
      <c r="H708" s="75"/>
      <c r="I708" s="75"/>
      <c r="J708" s="75"/>
      <c r="K708" s="75"/>
      <c r="L708" s="75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</row>
    <row r="709" spans="1:24" s="56" customFormat="1" ht="9.75">
      <c r="A709" s="57"/>
      <c r="B709" s="57"/>
      <c r="C709" s="57"/>
      <c r="D709" s="75"/>
      <c r="E709" s="92"/>
      <c r="F709" s="75"/>
      <c r="G709" s="75"/>
      <c r="H709" s="75"/>
      <c r="I709" s="75"/>
      <c r="J709" s="75"/>
      <c r="K709" s="75"/>
      <c r="L709" s="75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</row>
    <row r="710" spans="1:24" s="56" customFormat="1" ht="9.75">
      <c r="A710" s="57"/>
      <c r="B710" s="57"/>
      <c r="C710" s="57"/>
      <c r="D710" s="75"/>
      <c r="E710" s="92"/>
      <c r="F710" s="75"/>
      <c r="G710" s="75"/>
      <c r="H710" s="75"/>
      <c r="I710" s="75"/>
      <c r="J710" s="75"/>
      <c r="K710" s="75"/>
      <c r="L710" s="75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</row>
    <row r="711" spans="1:24" s="56" customFormat="1" ht="9.75">
      <c r="A711" s="57"/>
      <c r="B711" s="57"/>
      <c r="C711" s="57"/>
      <c r="D711" s="75"/>
      <c r="E711" s="92"/>
      <c r="F711" s="75"/>
      <c r="G711" s="75"/>
      <c r="H711" s="75"/>
      <c r="I711" s="75"/>
      <c r="J711" s="75"/>
      <c r="K711" s="75"/>
      <c r="L711" s="75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</row>
    <row r="712" spans="1:24" s="56" customFormat="1" ht="9.75">
      <c r="A712" s="57"/>
      <c r="B712" s="57"/>
      <c r="C712" s="57"/>
      <c r="D712" s="75"/>
      <c r="E712" s="92"/>
      <c r="F712" s="75"/>
      <c r="G712" s="75"/>
      <c r="H712" s="75"/>
      <c r="I712" s="75"/>
      <c r="J712" s="75"/>
      <c r="K712" s="75"/>
      <c r="L712" s="75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</row>
    <row r="713" spans="1:24" s="56" customFormat="1" ht="9.75">
      <c r="A713" s="57"/>
      <c r="B713" s="57"/>
      <c r="C713" s="57"/>
      <c r="D713" s="75"/>
      <c r="E713" s="92"/>
      <c r="F713" s="75"/>
      <c r="G713" s="75"/>
      <c r="H713" s="75"/>
      <c r="I713" s="75"/>
      <c r="J713" s="75"/>
      <c r="K713" s="75"/>
      <c r="L713" s="75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</row>
    <row r="714" spans="1:24" s="56" customFormat="1" ht="9.75">
      <c r="A714" s="57"/>
      <c r="B714" s="57"/>
      <c r="C714" s="57"/>
      <c r="D714" s="75"/>
      <c r="E714" s="92"/>
      <c r="F714" s="75"/>
      <c r="G714" s="75"/>
      <c r="H714" s="75"/>
      <c r="I714" s="75"/>
      <c r="J714" s="75"/>
      <c r="K714" s="75"/>
      <c r="L714" s="75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</row>
    <row r="715" spans="1:24" s="56" customFormat="1" ht="9.75">
      <c r="A715" s="57"/>
      <c r="B715" s="57"/>
      <c r="C715" s="57"/>
      <c r="D715" s="75"/>
      <c r="E715" s="92"/>
      <c r="F715" s="75"/>
      <c r="G715" s="75"/>
      <c r="H715" s="75"/>
      <c r="I715" s="75"/>
      <c r="J715" s="75"/>
      <c r="K715" s="75"/>
      <c r="L715" s="75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</row>
    <row r="716" spans="1:24" s="56" customFormat="1" ht="9.75">
      <c r="A716" s="57"/>
      <c r="B716" s="57"/>
      <c r="C716" s="57"/>
      <c r="D716" s="75"/>
      <c r="E716" s="92"/>
      <c r="F716" s="75"/>
      <c r="G716" s="75"/>
      <c r="H716" s="75"/>
      <c r="I716" s="75"/>
      <c r="J716" s="75"/>
      <c r="K716" s="75"/>
      <c r="L716" s="75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</row>
    <row r="717" spans="1:24" s="56" customFormat="1" ht="9.75">
      <c r="A717" s="57"/>
      <c r="B717" s="57"/>
      <c r="C717" s="57"/>
      <c r="D717" s="75"/>
      <c r="E717" s="92"/>
      <c r="F717" s="75"/>
      <c r="G717" s="75"/>
      <c r="H717" s="75"/>
      <c r="I717" s="75"/>
      <c r="J717" s="75"/>
      <c r="K717" s="75"/>
      <c r="L717" s="75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</row>
    <row r="718" spans="1:24" s="56" customFormat="1" ht="9.75">
      <c r="A718" s="57"/>
      <c r="B718" s="57"/>
      <c r="C718" s="57"/>
      <c r="D718" s="75"/>
      <c r="E718" s="92"/>
      <c r="F718" s="75"/>
      <c r="G718" s="75"/>
      <c r="H718" s="75"/>
      <c r="I718" s="75"/>
      <c r="J718" s="75"/>
      <c r="K718" s="75"/>
      <c r="L718" s="75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</row>
    <row r="719" spans="1:24" s="56" customFormat="1" ht="9.75">
      <c r="A719" s="57"/>
      <c r="B719" s="57"/>
      <c r="C719" s="57"/>
      <c r="D719" s="75"/>
      <c r="E719" s="92"/>
      <c r="F719" s="75"/>
      <c r="G719" s="75"/>
      <c r="H719" s="75"/>
      <c r="I719" s="75"/>
      <c r="J719" s="75"/>
      <c r="K719" s="75"/>
      <c r="L719" s="75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</row>
    <row r="720" spans="1:24" s="56" customFormat="1" ht="9.75">
      <c r="A720" s="57"/>
      <c r="B720" s="57"/>
      <c r="C720" s="57"/>
      <c r="D720" s="75"/>
      <c r="E720" s="92"/>
      <c r="F720" s="75"/>
      <c r="G720" s="75"/>
      <c r="H720" s="75"/>
      <c r="I720" s="75"/>
      <c r="J720" s="75"/>
      <c r="K720" s="75"/>
      <c r="L720" s="75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</row>
    <row r="721" spans="1:24" s="56" customFormat="1" ht="9.75">
      <c r="A721" s="57"/>
      <c r="B721" s="57"/>
      <c r="C721" s="57"/>
      <c r="D721" s="75"/>
      <c r="E721" s="92"/>
      <c r="F721" s="75"/>
      <c r="G721" s="75"/>
      <c r="H721" s="75"/>
      <c r="I721" s="75"/>
      <c r="J721" s="75"/>
      <c r="K721" s="75"/>
      <c r="L721" s="75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</row>
    <row r="722" spans="1:24" s="56" customFormat="1" ht="9.75">
      <c r="A722" s="57"/>
      <c r="B722" s="57"/>
      <c r="C722" s="57"/>
      <c r="D722" s="75"/>
      <c r="E722" s="92"/>
      <c r="F722" s="75"/>
      <c r="G722" s="75"/>
      <c r="H722" s="75"/>
      <c r="I722" s="75"/>
      <c r="J722" s="75"/>
      <c r="K722" s="75"/>
      <c r="L722" s="75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</row>
    <row r="723" spans="1:24" s="56" customFormat="1" ht="9.75">
      <c r="A723" s="57"/>
      <c r="B723" s="57"/>
      <c r="C723" s="57"/>
      <c r="D723" s="75"/>
      <c r="E723" s="92"/>
      <c r="F723" s="75"/>
      <c r="G723" s="75"/>
      <c r="H723" s="75"/>
      <c r="I723" s="75"/>
      <c r="J723" s="75"/>
      <c r="K723" s="75"/>
      <c r="L723" s="75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</row>
    <row r="724" spans="1:24" s="56" customFormat="1" ht="9.75">
      <c r="A724" s="57"/>
      <c r="B724" s="57"/>
      <c r="C724" s="57"/>
      <c r="D724" s="75"/>
      <c r="E724" s="92"/>
      <c r="F724" s="75"/>
      <c r="G724" s="75"/>
      <c r="H724" s="75"/>
      <c r="I724" s="75"/>
      <c r="J724" s="75"/>
      <c r="K724" s="75"/>
      <c r="L724" s="75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</row>
    <row r="725" spans="1:24" s="56" customFormat="1" ht="9.75">
      <c r="A725" s="57"/>
      <c r="B725" s="57"/>
      <c r="C725" s="57"/>
      <c r="D725" s="75"/>
      <c r="E725" s="92"/>
      <c r="F725" s="75"/>
      <c r="G725" s="75"/>
      <c r="H725" s="75"/>
      <c r="I725" s="75"/>
      <c r="J725" s="75"/>
      <c r="K725" s="75"/>
      <c r="L725" s="75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</row>
    <row r="726" spans="1:24" s="56" customFormat="1" ht="9.75">
      <c r="A726" s="57"/>
      <c r="B726" s="57"/>
      <c r="C726" s="57"/>
      <c r="D726" s="75"/>
      <c r="E726" s="92"/>
      <c r="F726" s="75"/>
      <c r="G726" s="75"/>
      <c r="H726" s="75"/>
      <c r="I726" s="75"/>
      <c r="J726" s="75"/>
      <c r="K726" s="75"/>
      <c r="L726" s="75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</row>
    <row r="727" spans="1:24" s="56" customFormat="1" ht="9.75">
      <c r="A727" s="57"/>
      <c r="B727" s="57"/>
      <c r="C727" s="57"/>
      <c r="D727" s="75"/>
      <c r="E727" s="92"/>
      <c r="F727" s="75"/>
      <c r="G727" s="75"/>
      <c r="H727" s="75"/>
      <c r="I727" s="75"/>
      <c r="J727" s="75"/>
      <c r="K727" s="75"/>
      <c r="L727" s="75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</row>
    <row r="728" spans="1:24" s="56" customFormat="1" ht="9.75">
      <c r="A728" s="57"/>
      <c r="B728" s="57"/>
      <c r="C728" s="57"/>
      <c r="D728" s="75"/>
      <c r="E728" s="92"/>
      <c r="F728" s="75"/>
      <c r="G728" s="75"/>
      <c r="H728" s="75"/>
      <c r="I728" s="75"/>
      <c r="J728" s="75"/>
      <c r="K728" s="75"/>
      <c r="L728" s="75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</row>
    <row r="729" spans="1:24" s="56" customFormat="1" ht="9.75">
      <c r="A729" s="57"/>
      <c r="B729" s="57"/>
      <c r="C729" s="57"/>
      <c r="D729" s="75"/>
      <c r="E729" s="92"/>
      <c r="F729" s="75"/>
      <c r="G729" s="75"/>
      <c r="H729" s="75"/>
      <c r="I729" s="75"/>
      <c r="J729" s="75"/>
      <c r="K729" s="75"/>
      <c r="L729" s="75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</row>
    <row r="730" spans="1:24" s="56" customFormat="1" ht="9.75">
      <c r="A730" s="57"/>
      <c r="B730" s="57"/>
      <c r="C730" s="57"/>
      <c r="D730" s="75"/>
      <c r="E730" s="92"/>
      <c r="F730" s="75"/>
      <c r="G730" s="75"/>
      <c r="H730" s="75"/>
      <c r="I730" s="75"/>
      <c r="J730" s="75"/>
      <c r="K730" s="75"/>
      <c r="L730" s="75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</row>
    <row r="731" spans="1:24" s="56" customFormat="1" ht="9.75">
      <c r="A731" s="57"/>
      <c r="B731" s="57"/>
      <c r="C731" s="57"/>
      <c r="D731" s="75"/>
      <c r="E731" s="92"/>
      <c r="F731" s="75"/>
      <c r="G731" s="75"/>
      <c r="H731" s="75"/>
      <c r="I731" s="75"/>
      <c r="J731" s="75"/>
      <c r="K731" s="75"/>
      <c r="L731" s="75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</row>
    <row r="732" spans="1:24" s="56" customFormat="1" ht="9.75">
      <c r="A732" s="57"/>
      <c r="B732" s="57"/>
      <c r="C732" s="57"/>
      <c r="D732" s="75"/>
      <c r="E732" s="92"/>
      <c r="F732" s="75"/>
      <c r="G732" s="75"/>
      <c r="H732" s="75"/>
      <c r="I732" s="75"/>
      <c r="J732" s="75"/>
      <c r="K732" s="75"/>
      <c r="L732" s="75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</row>
    <row r="733" spans="1:24" s="56" customFormat="1" ht="9.75">
      <c r="A733" s="57"/>
      <c r="B733" s="57"/>
      <c r="C733" s="57"/>
      <c r="D733" s="75"/>
      <c r="E733" s="92"/>
      <c r="F733" s="75"/>
      <c r="G733" s="75"/>
      <c r="H733" s="75"/>
      <c r="I733" s="75"/>
      <c r="J733" s="75"/>
      <c r="K733" s="75"/>
      <c r="L733" s="75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</row>
    <row r="734" spans="1:24" s="56" customFormat="1" ht="9.75">
      <c r="A734" s="57"/>
      <c r="B734" s="57"/>
      <c r="C734" s="57"/>
      <c r="D734" s="75"/>
      <c r="E734" s="92"/>
      <c r="F734" s="75"/>
      <c r="G734" s="75"/>
      <c r="H734" s="75"/>
      <c r="I734" s="75"/>
      <c r="J734" s="75"/>
      <c r="K734" s="75"/>
      <c r="L734" s="75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</row>
    <row r="735" spans="1:24" s="56" customFormat="1" ht="9.75">
      <c r="A735" s="57"/>
      <c r="B735" s="57"/>
      <c r="C735" s="57"/>
      <c r="D735" s="75"/>
      <c r="E735" s="92"/>
      <c r="F735" s="75"/>
      <c r="G735" s="75"/>
      <c r="H735" s="75"/>
      <c r="I735" s="75"/>
      <c r="J735" s="75"/>
      <c r="K735" s="75"/>
      <c r="L735" s="75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</row>
    <row r="736" spans="1:24" s="56" customFormat="1" ht="9.75">
      <c r="A736" s="57"/>
      <c r="B736" s="57"/>
      <c r="C736" s="57"/>
      <c r="D736" s="75"/>
      <c r="E736" s="92"/>
      <c r="F736" s="75"/>
      <c r="G736" s="75"/>
      <c r="H736" s="75"/>
      <c r="I736" s="75"/>
      <c r="J736" s="75"/>
      <c r="K736" s="75"/>
      <c r="L736" s="75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</row>
    <row r="737" spans="1:24" s="56" customFormat="1" ht="9.75">
      <c r="A737" s="57"/>
      <c r="B737" s="57"/>
      <c r="C737" s="57"/>
      <c r="D737" s="75"/>
      <c r="E737" s="92"/>
      <c r="F737" s="75"/>
      <c r="G737" s="75"/>
      <c r="H737" s="75"/>
      <c r="I737" s="75"/>
      <c r="J737" s="75"/>
      <c r="K737" s="75"/>
      <c r="L737" s="75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</row>
    <row r="738" spans="1:24" s="56" customFormat="1" ht="9.75">
      <c r="A738" s="57"/>
      <c r="B738" s="57"/>
      <c r="C738" s="57"/>
      <c r="D738" s="75"/>
      <c r="E738" s="92"/>
      <c r="F738" s="75"/>
      <c r="G738" s="75"/>
      <c r="H738" s="75"/>
      <c r="I738" s="75"/>
      <c r="J738" s="75"/>
      <c r="K738" s="75"/>
      <c r="L738" s="75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</row>
    <row r="739" spans="1:24" s="56" customFormat="1" ht="9.75">
      <c r="A739" s="57"/>
      <c r="B739" s="57"/>
      <c r="C739" s="57"/>
      <c r="D739" s="75"/>
      <c r="E739" s="92"/>
      <c r="F739" s="75"/>
      <c r="G739" s="75"/>
      <c r="H739" s="75"/>
      <c r="I739" s="75"/>
      <c r="J739" s="75"/>
      <c r="K739" s="75"/>
      <c r="L739" s="75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</row>
    <row r="740" spans="1:24" s="56" customFormat="1" ht="9.75">
      <c r="A740" s="57"/>
      <c r="B740" s="57"/>
      <c r="C740" s="57"/>
      <c r="D740" s="75"/>
      <c r="E740" s="92"/>
      <c r="F740" s="75"/>
      <c r="G740" s="75"/>
      <c r="H740" s="75"/>
      <c r="I740" s="75"/>
      <c r="J740" s="75"/>
      <c r="K740" s="75"/>
      <c r="L740" s="75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</row>
    <row r="741" spans="1:24" s="56" customFormat="1" ht="9.75">
      <c r="A741" s="57"/>
      <c r="B741" s="57"/>
      <c r="C741" s="57"/>
      <c r="D741" s="75"/>
      <c r="E741" s="92"/>
      <c r="F741" s="75"/>
      <c r="G741" s="75"/>
      <c r="H741" s="75"/>
      <c r="I741" s="75"/>
      <c r="J741" s="75"/>
      <c r="K741" s="75"/>
      <c r="L741" s="75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</row>
    <row r="742" spans="1:24" s="56" customFormat="1" ht="9.75">
      <c r="A742" s="57"/>
      <c r="B742" s="57"/>
      <c r="C742" s="57"/>
      <c r="D742" s="75"/>
      <c r="E742" s="92"/>
      <c r="F742" s="75"/>
      <c r="G742" s="75"/>
      <c r="H742" s="75"/>
      <c r="I742" s="75"/>
      <c r="J742" s="75"/>
      <c r="K742" s="75"/>
      <c r="L742" s="75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</row>
    <row r="743" spans="1:24" s="56" customFormat="1" ht="9.75">
      <c r="A743" s="57"/>
      <c r="B743" s="57"/>
      <c r="C743" s="57"/>
      <c r="D743" s="75"/>
      <c r="E743" s="92"/>
      <c r="F743" s="75"/>
      <c r="G743" s="75"/>
      <c r="H743" s="75"/>
      <c r="I743" s="75"/>
      <c r="J743" s="75"/>
      <c r="K743" s="75"/>
      <c r="L743" s="75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</row>
    <row r="744" spans="1:24" s="56" customFormat="1" ht="9.75">
      <c r="A744" s="57"/>
      <c r="B744" s="57"/>
      <c r="C744" s="57"/>
      <c r="D744" s="75"/>
      <c r="E744" s="92"/>
      <c r="F744" s="75"/>
      <c r="G744" s="75"/>
      <c r="H744" s="75"/>
      <c r="I744" s="75"/>
      <c r="J744" s="75"/>
      <c r="K744" s="75"/>
      <c r="L744" s="75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</row>
    <row r="745" spans="1:24" s="56" customFormat="1" ht="9.75">
      <c r="A745" s="57"/>
      <c r="B745" s="57"/>
      <c r="C745" s="57"/>
      <c r="D745" s="75"/>
      <c r="E745" s="92"/>
      <c r="F745" s="75"/>
      <c r="G745" s="75"/>
      <c r="H745" s="75"/>
      <c r="I745" s="75"/>
      <c r="J745" s="75"/>
      <c r="K745" s="75"/>
      <c r="L745" s="75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</row>
    <row r="746" spans="1:24" s="56" customFormat="1" ht="9.75">
      <c r="A746" s="57"/>
      <c r="B746" s="57"/>
      <c r="C746" s="57"/>
      <c r="D746" s="75"/>
      <c r="E746" s="92"/>
      <c r="F746" s="75"/>
      <c r="G746" s="75"/>
      <c r="H746" s="75"/>
      <c r="I746" s="75"/>
      <c r="J746" s="75"/>
      <c r="K746" s="75"/>
      <c r="L746" s="75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</row>
    <row r="747" spans="1:24" s="56" customFormat="1" ht="9.75">
      <c r="A747" s="57"/>
      <c r="B747" s="57"/>
      <c r="C747" s="57"/>
      <c r="D747" s="75"/>
      <c r="E747" s="92"/>
      <c r="F747" s="75"/>
      <c r="G747" s="75"/>
      <c r="H747" s="75"/>
      <c r="I747" s="75"/>
      <c r="J747" s="75"/>
      <c r="K747" s="75"/>
      <c r="L747" s="75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</row>
    <row r="748" spans="1:24" s="56" customFormat="1" ht="9.75">
      <c r="A748" s="57"/>
      <c r="B748" s="57"/>
      <c r="C748" s="57"/>
      <c r="D748" s="75"/>
      <c r="E748" s="92"/>
      <c r="F748" s="75"/>
      <c r="G748" s="75"/>
      <c r="H748" s="75"/>
      <c r="I748" s="75"/>
      <c r="J748" s="75"/>
      <c r="K748" s="75"/>
      <c r="L748" s="75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</row>
    <row r="749" spans="1:24" s="56" customFormat="1" ht="9.75">
      <c r="A749" s="57"/>
      <c r="B749" s="57"/>
      <c r="C749" s="57"/>
      <c r="D749" s="75"/>
      <c r="E749" s="92"/>
      <c r="F749" s="75"/>
      <c r="G749" s="75"/>
      <c r="H749" s="75"/>
      <c r="I749" s="75"/>
      <c r="J749" s="75"/>
      <c r="K749" s="75"/>
      <c r="L749" s="75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</row>
    <row r="750" spans="1:24" s="56" customFormat="1" ht="9.75">
      <c r="A750" s="57"/>
      <c r="B750" s="57"/>
      <c r="C750" s="57"/>
      <c r="D750" s="75"/>
      <c r="E750" s="92"/>
      <c r="F750" s="75"/>
      <c r="G750" s="75"/>
      <c r="H750" s="75"/>
      <c r="I750" s="75"/>
      <c r="J750" s="75"/>
      <c r="K750" s="75"/>
      <c r="L750" s="75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</row>
    <row r="751" spans="1:24" s="56" customFormat="1" ht="9.75">
      <c r="A751" s="57"/>
      <c r="B751" s="57"/>
      <c r="C751" s="57"/>
      <c r="D751" s="75"/>
      <c r="E751" s="92"/>
      <c r="F751" s="75"/>
      <c r="G751" s="75"/>
      <c r="H751" s="75"/>
      <c r="I751" s="75"/>
      <c r="J751" s="75"/>
      <c r="K751" s="75"/>
      <c r="L751" s="75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</row>
    <row r="752" spans="1:24" s="56" customFormat="1" ht="9.75">
      <c r="A752" s="57"/>
      <c r="B752" s="57"/>
      <c r="C752" s="57"/>
      <c r="D752" s="75"/>
      <c r="E752" s="92"/>
      <c r="F752" s="75"/>
      <c r="G752" s="75"/>
      <c r="H752" s="75"/>
      <c r="I752" s="75"/>
      <c r="J752" s="75"/>
      <c r="K752" s="75"/>
      <c r="L752" s="75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</row>
    <row r="753" spans="1:24" s="56" customFormat="1" ht="9.75">
      <c r="A753" s="57"/>
      <c r="B753" s="57"/>
      <c r="C753" s="57"/>
      <c r="D753" s="75"/>
      <c r="E753" s="92"/>
      <c r="F753" s="75"/>
      <c r="G753" s="75"/>
      <c r="H753" s="75"/>
      <c r="I753" s="75"/>
      <c r="J753" s="75"/>
      <c r="K753" s="75"/>
      <c r="L753" s="75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</row>
    <row r="754" spans="1:24" s="56" customFormat="1" ht="9.75">
      <c r="A754" s="57"/>
      <c r="B754" s="57"/>
      <c r="C754" s="57"/>
      <c r="D754" s="75"/>
      <c r="E754" s="92"/>
      <c r="F754" s="75"/>
      <c r="G754" s="75"/>
      <c r="H754" s="75"/>
      <c r="I754" s="75"/>
      <c r="J754" s="75"/>
      <c r="K754" s="75"/>
      <c r="L754" s="75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</row>
    <row r="755" spans="1:24" s="56" customFormat="1" ht="9.75">
      <c r="A755" s="57"/>
      <c r="B755" s="57"/>
      <c r="C755" s="57"/>
      <c r="D755" s="75"/>
      <c r="E755" s="92"/>
      <c r="F755" s="75"/>
      <c r="G755" s="75"/>
      <c r="H755" s="75"/>
      <c r="I755" s="75"/>
      <c r="J755" s="75"/>
      <c r="K755" s="75"/>
      <c r="L755" s="75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</row>
    <row r="756" spans="1:24" s="56" customFormat="1" ht="9.75">
      <c r="A756" s="57"/>
      <c r="B756" s="57"/>
      <c r="C756" s="57"/>
      <c r="D756" s="75"/>
      <c r="E756" s="92"/>
      <c r="F756" s="75"/>
      <c r="G756" s="75"/>
      <c r="H756" s="75"/>
      <c r="I756" s="75"/>
      <c r="J756" s="75"/>
      <c r="K756" s="75"/>
      <c r="L756" s="75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</row>
    <row r="757" spans="1:24" s="56" customFormat="1" ht="9.75">
      <c r="A757" s="57"/>
      <c r="B757" s="57"/>
      <c r="C757" s="57"/>
      <c r="D757" s="75"/>
      <c r="E757" s="92"/>
      <c r="F757" s="75"/>
      <c r="G757" s="75"/>
      <c r="H757" s="75"/>
      <c r="I757" s="75"/>
      <c r="J757" s="75"/>
      <c r="K757" s="75"/>
      <c r="L757" s="75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</row>
    <row r="758" spans="1:24" s="56" customFormat="1" ht="9.75">
      <c r="A758" s="57"/>
      <c r="B758" s="57"/>
      <c r="C758" s="57"/>
      <c r="D758" s="75"/>
      <c r="E758" s="92"/>
      <c r="F758" s="75"/>
      <c r="G758" s="75"/>
      <c r="H758" s="75"/>
      <c r="I758" s="75"/>
      <c r="J758" s="75"/>
      <c r="K758" s="75"/>
      <c r="L758" s="75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</row>
    <row r="759" spans="1:24" s="56" customFormat="1" ht="9.75">
      <c r="A759" s="57"/>
      <c r="B759" s="57"/>
      <c r="C759" s="57"/>
      <c r="D759" s="75"/>
      <c r="E759" s="92"/>
      <c r="F759" s="75"/>
      <c r="G759" s="75"/>
      <c r="H759" s="75"/>
      <c r="I759" s="75"/>
      <c r="J759" s="75"/>
      <c r="K759" s="75"/>
      <c r="L759" s="75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</row>
    <row r="760" spans="1:24" s="56" customFormat="1" ht="9.75">
      <c r="A760" s="57"/>
      <c r="B760" s="57"/>
      <c r="C760" s="57"/>
      <c r="D760" s="75"/>
      <c r="E760" s="92"/>
      <c r="F760" s="75"/>
      <c r="G760" s="75"/>
      <c r="H760" s="75"/>
      <c r="I760" s="75"/>
      <c r="J760" s="75"/>
      <c r="K760" s="75"/>
      <c r="L760" s="75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</row>
    <row r="761" spans="1:24" s="56" customFormat="1" ht="9.75">
      <c r="A761" s="57"/>
      <c r="B761" s="57"/>
      <c r="C761" s="57"/>
      <c r="D761" s="75"/>
      <c r="E761" s="92"/>
      <c r="F761" s="75"/>
      <c r="G761" s="75"/>
      <c r="H761" s="75"/>
      <c r="I761" s="75"/>
      <c r="J761" s="75"/>
      <c r="K761" s="75"/>
      <c r="L761" s="75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</row>
    <row r="762" spans="1:24" s="56" customFormat="1" ht="9.75">
      <c r="A762" s="57"/>
      <c r="B762" s="57"/>
      <c r="C762" s="57"/>
      <c r="D762" s="75"/>
      <c r="E762" s="92"/>
      <c r="F762" s="75"/>
      <c r="G762" s="75"/>
      <c r="H762" s="75"/>
      <c r="I762" s="75"/>
      <c r="J762" s="75"/>
      <c r="K762" s="75"/>
      <c r="L762" s="75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</row>
    <row r="763" spans="1:24" s="56" customFormat="1" ht="9.75">
      <c r="A763" s="57"/>
      <c r="B763" s="57"/>
      <c r="C763" s="57"/>
      <c r="D763" s="75"/>
      <c r="E763" s="92"/>
      <c r="F763" s="75"/>
      <c r="G763" s="75"/>
      <c r="H763" s="75"/>
      <c r="I763" s="75"/>
      <c r="J763" s="75"/>
      <c r="K763" s="75"/>
      <c r="L763" s="75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</row>
    <row r="764" spans="1:24" s="56" customFormat="1" ht="9.75">
      <c r="A764" s="57"/>
      <c r="B764" s="57"/>
      <c r="C764" s="57"/>
      <c r="D764" s="75"/>
      <c r="E764" s="92"/>
      <c r="F764" s="75"/>
      <c r="G764" s="75"/>
      <c r="H764" s="75"/>
      <c r="I764" s="75"/>
      <c r="J764" s="75"/>
      <c r="K764" s="75"/>
      <c r="L764" s="75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</row>
    <row r="765" spans="1:24" s="56" customFormat="1" ht="9.75">
      <c r="A765" s="57"/>
      <c r="B765" s="57"/>
      <c r="C765" s="57"/>
      <c r="D765" s="75"/>
      <c r="E765" s="92"/>
      <c r="F765" s="75"/>
      <c r="G765" s="75"/>
      <c r="H765" s="75"/>
      <c r="I765" s="75"/>
      <c r="J765" s="75"/>
      <c r="K765" s="75"/>
      <c r="L765" s="75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</row>
    <row r="766" spans="1:24" s="56" customFormat="1" ht="9.75">
      <c r="A766" s="57"/>
      <c r="B766" s="57"/>
      <c r="C766" s="57"/>
      <c r="D766" s="75"/>
      <c r="E766" s="92"/>
      <c r="F766" s="75"/>
      <c r="G766" s="75"/>
      <c r="H766" s="75"/>
      <c r="I766" s="75"/>
      <c r="J766" s="75"/>
      <c r="K766" s="75"/>
      <c r="L766" s="75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</row>
    <row r="767" spans="1:24" s="56" customFormat="1" ht="9.75">
      <c r="A767" s="57"/>
      <c r="B767" s="57"/>
      <c r="C767" s="57"/>
      <c r="D767" s="75"/>
      <c r="E767" s="92"/>
      <c r="F767" s="75"/>
      <c r="G767" s="75"/>
      <c r="H767" s="75"/>
      <c r="I767" s="75"/>
      <c r="J767" s="75"/>
      <c r="K767" s="75"/>
      <c r="L767" s="75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</row>
    <row r="768" spans="1:24" s="56" customFormat="1" ht="9.75">
      <c r="A768" s="57"/>
      <c r="B768" s="57"/>
      <c r="C768" s="57"/>
      <c r="D768" s="75"/>
      <c r="E768" s="92"/>
      <c r="F768" s="75"/>
      <c r="G768" s="75"/>
      <c r="H768" s="75"/>
      <c r="I768" s="75"/>
      <c r="J768" s="75"/>
      <c r="K768" s="75"/>
      <c r="L768" s="75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</row>
    <row r="769" spans="1:24" s="56" customFormat="1" ht="9.75">
      <c r="A769" s="57"/>
      <c r="B769" s="57"/>
      <c r="C769" s="57"/>
      <c r="D769" s="75"/>
      <c r="E769" s="92"/>
      <c r="F769" s="75"/>
      <c r="G769" s="75"/>
      <c r="H769" s="75"/>
      <c r="I769" s="75"/>
      <c r="J769" s="75"/>
      <c r="K769" s="75"/>
      <c r="L769" s="75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</row>
    <row r="770" spans="1:24" s="56" customFormat="1" ht="9.75">
      <c r="A770" s="57"/>
      <c r="B770" s="57"/>
      <c r="C770" s="57"/>
      <c r="D770" s="75"/>
      <c r="E770" s="92"/>
      <c r="F770" s="75"/>
      <c r="G770" s="75"/>
      <c r="H770" s="75"/>
      <c r="I770" s="75"/>
      <c r="J770" s="75"/>
      <c r="K770" s="75"/>
      <c r="L770" s="75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</row>
    <row r="771" spans="1:24" s="56" customFormat="1" ht="9.75">
      <c r="A771" s="57"/>
      <c r="B771" s="57"/>
      <c r="C771" s="57"/>
      <c r="D771" s="75"/>
      <c r="E771" s="92"/>
      <c r="F771" s="75"/>
      <c r="G771" s="75"/>
      <c r="H771" s="75"/>
      <c r="I771" s="75"/>
      <c r="J771" s="75"/>
      <c r="K771" s="75"/>
      <c r="L771" s="75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</row>
    <row r="772" spans="1:24" s="56" customFormat="1" ht="9.75">
      <c r="A772" s="57"/>
      <c r="B772" s="57"/>
      <c r="C772" s="57"/>
      <c r="D772" s="75"/>
      <c r="E772" s="92"/>
      <c r="F772" s="75"/>
      <c r="G772" s="75"/>
      <c r="H772" s="75"/>
      <c r="I772" s="75"/>
      <c r="J772" s="75"/>
      <c r="K772" s="75"/>
      <c r="L772" s="75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</row>
    <row r="773" spans="1:24" s="56" customFormat="1" ht="9.75">
      <c r="A773" s="57"/>
      <c r="B773" s="57"/>
      <c r="C773" s="57"/>
      <c r="D773" s="75"/>
      <c r="E773" s="92"/>
      <c r="F773" s="75"/>
      <c r="G773" s="75"/>
      <c r="H773" s="75"/>
      <c r="I773" s="75"/>
      <c r="J773" s="75"/>
      <c r="K773" s="75"/>
      <c r="L773" s="75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</row>
    <row r="774" spans="1:24" s="56" customFormat="1" ht="9.75">
      <c r="A774" s="57"/>
      <c r="B774" s="57"/>
      <c r="C774" s="57"/>
      <c r="D774" s="75"/>
      <c r="E774" s="92"/>
      <c r="F774" s="75"/>
      <c r="G774" s="75"/>
      <c r="H774" s="75"/>
      <c r="I774" s="75"/>
      <c r="J774" s="75"/>
      <c r="K774" s="75"/>
      <c r="L774" s="75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</row>
    <row r="775" spans="1:24" s="56" customFormat="1" ht="9.75">
      <c r="A775" s="57"/>
      <c r="B775" s="57"/>
      <c r="C775" s="57"/>
      <c r="D775" s="75"/>
      <c r="E775" s="92"/>
      <c r="F775" s="75"/>
      <c r="G775" s="75"/>
      <c r="H775" s="75"/>
      <c r="I775" s="75"/>
      <c r="J775" s="75"/>
      <c r="K775" s="75"/>
      <c r="L775" s="75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</row>
    <row r="776" spans="1:24" s="56" customFormat="1" ht="9.75">
      <c r="A776" s="57"/>
      <c r="B776" s="57"/>
      <c r="C776" s="57"/>
      <c r="D776" s="75"/>
      <c r="E776" s="92"/>
      <c r="F776" s="75"/>
      <c r="G776" s="75"/>
      <c r="H776" s="75"/>
      <c r="I776" s="75"/>
      <c r="J776" s="75"/>
      <c r="K776" s="75"/>
      <c r="L776" s="75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</row>
    <row r="777" spans="1:24" s="56" customFormat="1" ht="9.75">
      <c r="A777" s="57"/>
      <c r="B777" s="57"/>
      <c r="C777" s="57"/>
      <c r="D777" s="75"/>
      <c r="E777" s="92"/>
      <c r="F777" s="75"/>
      <c r="G777" s="75"/>
      <c r="H777" s="75"/>
      <c r="I777" s="75"/>
      <c r="J777" s="75"/>
      <c r="K777" s="75"/>
      <c r="L777" s="75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</row>
    <row r="778" spans="1:24" s="56" customFormat="1" ht="9.75">
      <c r="A778" s="57"/>
      <c r="B778" s="57"/>
      <c r="C778" s="57"/>
      <c r="D778" s="75"/>
      <c r="E778" s="92"/>
      <c r="F778" s="75"/>
      <c r="G778" s="75"/>
      <c r="H778" s="75"/>
      <c r="I778" s="75"/>
      <c r="J778" s="75"/>
      <c r="K778" s="75"/>
      <c r="L778" s="75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</row>
    <row r="779" spans="1:24" s="56" customFormat="1" ht="9.75">
      <c r="A779" s="57"/>
      <c r="B779" s="57"/>
      <c r="C779" s="57"/>
      <c r="D779" s="75"/>
      <c r="E779" s="92"/>
      <c r="F779" s="75"/>
      <c r="G779" s="75"/>
      <c r="H779" s="75"/>
      <c r="I779" s="75"/>
      <c r="J779" s="75"/>
      <c r="K779" s="75"/>
      <c r="L779" s="75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</row>
    <row r="780" spans="1:24" s="56" customFormat="1" ht="9.75">
      <c r="A780" s="57"/>
      <c r="B780" s="57"/>
      <c r="C780" s="57"/>
      <c r="D780" s="75"/>
      <c r="E780" s="92"/>
      <c r="F780" s="75"/>
      <c r="G780" s="75"/>
      <c r="H780" s="75"/>
      <c r="I780" s="75"/>
      <c r="J780" s="75"/>
      <c r="K780" s="75"/>
      <c r="L780" s="75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</row>
    <row r="781" spans="1:24" s="56" customFormat="1" ht="9.75">
      <c r="A781" s="57"/>
      <c r="B781" s="57"/>
      <c r="C781" s="57"/>
      <c r="D781" s="75"/>
      <c r="E781" s="92"/>
      <c r="F781" s="75"/>
      <c r="G781" s="75"/>
      <c r="H781" s="75"/>
      <c r="I781" s="75"/>
      <c r="J781" s="75"/>
      <c r="K781" s="75"/>
      <c r="L781" s="75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</row>
    <row r="782" spans="1:24" s="56" customFormat="1" ht="9.75">
      <c r="A782" s="57"/>
      <c r="B782" s="57"/>
      <c r="C782" s="57"/>
      <c r="D782" s="75"/>
      <c r="E782" s="92"/>
      <c r="F782" s="75"/>
      <c r="G782" s="75"/>
      <c r="H782" s="75"/>
      <c r="I782" s="75"/>
      <c r="J782" s="75"/>
      <c r="K782" s="75"/>
      <c r="L782" s="75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</row>
    <row r="783" spans="1:24" s="56" customFormat="1" ht="9.75">
      <c r="A783" s="57"/>
      <c r="B783" s="57"/>
      <c r="C783" s="57"/>
      <c r="D783" s="75"/>
      <c r="E783" s="92"/>
      <c r="F783" s="75"/>
      <c r="G783" s="75"/>
      <c r="H783" s="75"/>
      <c r="I783" s="75"/>
      <c r="J783" s="75"/>
      <c r="K783" s="75"/>
      <c r="L783" s="75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</row>
    <row r="784" spans="1:24" s="56" customFormat="1" ht="9.75">
      <c r="A784" s="57"/>
      <c r="B784" s="57"/>
      <c r="C784" s="57"/>
      <c r="D784" s="75"/>
      <c r="E784" s="92"/>
      <c r="F784" s="75"/>
      <c r="G784" s="75"/>
      <c r="H784" s="75"/>
      <c r="I784" s="75"/>
      <c r="J784" s="75"/>
      <c r="K784" s="75"/>
      <c r="L784" s="75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</row>
    <row r="785" spans="1:24" s="56" customFormat="1" ht="9.75">
      <c r="A785" s="57"/>
      <c r="B785" s="57"/>
      <c r="C785" s="57"/>
      <c r="D785" s="75"/>
      <c r="E785" s="92"/>
      <c r="F785" s="75"/>
      <c r="G785" s="75"/>
      <c r="H785" s="75"/>
      <c r="I785" s="75"/>
      <c r="J785" s="75"/>
      <c r="K785" s="75"/>
      <c r="L785" s="75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</row>
    <row r="786" spans="1:24" s="56" customFormat="1" ht="9.75">
      <c r="A786" s="57"/>
      <c r="B786" s="57"/>
      <c r="C786" s="57"/>
      <c r="D786" s="75"/>
      <c r="E786" s="92"/>
      <c r="F786" s="75"/>
      <c r="G786" s="75"/>
      <c r="H786" s="75"/>
      <c r="I786" s="75"/>
      <c r="J786" s="75"/>
      <c r="K786" s="75"/>
      <c r="L786" s="75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</row>
    <row r="787" spans="1:24" s="56" customFormat="1" ht="9.75">
      <c r="A787" s="57"/>
      <c r="B787" s="57"/>
      <c r="C787" s="57"/>
      <c r="D787" s="75"/>
      <c r="E787" s="92"/>
      <c r="F787" s="75"/>
      <c r="G787" s="75"/>
      <c r="H787" s="75"/>
      <c r="I787" s="75"/>
      <c r="J787" s="75"/>
      <c r="K787" s="75"/>
      <c r="L787" s="75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</row>
    <row r="788" spans="1:24" s="56" customFormat="1" ht="9.75">
      <c r="A788" s="57"/>
      <c r="B788" s="57"/>
      <c r="C788" s="57"/>
      <c r="D788" s="75"/>
      <c r="E788" s="92"/>
      <c r="F788" s="75"/>
      <c r="G788" s="75"/>
      <c r="H788" s="75"/>
      <c r="I788" s="75"/>
      <c r="J788" s="75"/>
      <c r="K788" s="75"/>
      <c r="L788" s="75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</row>
    <row r="789" spans="1:24" s="56" customFormat="1" ht="9.75">
      <c r="A789" s="57"/>
      <c r="B789" s="57"/>
      <c r="C789" s="57"/>
      <c r="D789" s="75"/>
      <c r="E789" s="92"/>
      <c r="F789" s="75"/>
      <c r="G789" s="75"/>
      <c r="H789" s="75"/>
      <c r="I789" s="75"/>
      <c r="J789" s="75"/>
      <c r="K789" s="75"/>
      <c r="L789" s="75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</row>
    <row r="790" spans="1:24" s="56" customFormat="1" ht="9.75">
      <c r="A790" s="57"/>
      <c r="B790" s="57"/>
      <c r="C790" s="57"/>
      <c r="D790" s="75"/>
      <c r="E790" s="92"/>
      <c r="F790" s="75"/>
      <c r="G790" s="75"/>
      <c r="H790" s="75"/>
      <c r="I790" s="75"/>
      <c r="J790" s="75"/>
      <c r="K790" s="75"/>
      <c r="L790" s="75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</row>
    <row r="791" spans="1:24" s="56" customFormat="1" ht="9.75">
      <c r="A791" s="57"/>
      <c r="B791" s="57"/>
      <c r="C791" s="57"/>
      <c r="D791" s="75"/>
      <c r="E791" s="92"/>
      <c r="F791" s="75"/>
      <c r="G791" s="75"/>
      <c r="H791" s="75"/>
      <c r="I791" s="75"/>
      <c r="J791" s="75"/>
      <c r="K791" s="75"/>
      <c r="L791" s="75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</row>
    <row r="792" spans="1:24" s="56" customFormat="1" ht="9.75">
      <c r="A792" s="57"/>
      <c r="B792" s="57"/>
      <c r="C792" s="57"/>
      <c r="D792" s="75"/>
      <c r="E792" s="92"/>
      <c r="F792" s="75"/>
      <c r="G792" s="75"/>
      <c r="H792" s="75"/>
      <c r="I792" s="75"/>
      <c r="J792" s="75"/>
      <c r="K792" s="75"/>
      <c r="L792" s="75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</row>
    <row r="793" spans="1:24" s="56" customFormat="1" ht="9.75">
      <c r="A793" s="57"/>
      <c r="B793" s="57"/>
      <c r="C793" s="57"/>
      <c r="D793" s="75"/>
      <c r="E793" s="92"/>
      <c r="F793" s="75"/>
      <c r="G793" s="75"/>
      <c r="H793" s="75"/>
      <c r="I793" s="75"/>
      <c r="J793" s="75"/>
      <c r="K793" s="75"/>
      <c r="L793" s="75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</row>
    <row r="794" spans="1:24" s="56" customFormat="1" ht="9.75">
      <c r="A794" s="57"/>
      <c r="B794" s="57"/>
      <c r="C794" s="57"/>
      <c r="D794" s="75"/>
      <c r="E794" s="92"/>
      <c r="F794" s="75"/>
      <c r="G794" s="75"/>
      <c r="H794" s="75"/>
      <c r="I794" s="75"/>
      <c r="J794" s="75"/>
      <c r="K794" s="75"/>
      <c r="L794" s="75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</row>
    <row r="795" spans="1:24" s="56" customFormat="1" ht="9.75">
      <c r="A795" s="57"/>
      <c r="B795" s="57"/>
      <c r="C795" s="57"/>
      <c r="D795" s="75"/>
      <c r="E795" s="92"/>
      <c r="F795" s="75"/>
      <c r="G795" s="75"/>
      <c r="H795" s="75"/>
      <c r="I795" s="75"/>
      <c r="J795" s="75"/>
      <c r="K795" s="75"/>
      <c r="L795" s="75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</row>
    <row r="796" spans="1:24" s="56" customFormat="1" ht="9.75">
      <c r="A796" s="57"/>
      <c r="B796" s="57"/>
      <c r="C796" s="57"/>
      <c r="D796" s="75"/>
      <c r="E796" s="92"/>
      <c r="F796" s="75"/>
      <c r="G796" s="75"/>
      <c r="H796" s="75"/>
      <c r="I796" s="75"/>
      <c r="J796" s="75"/>
      <c r="K796" s="75"/>
      <c r="L796" s="75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</row>
  </sheetData>
  <sheetProtection/>
  <mergeCells count="28">
    <mergeCell ref="T7:U7"/>
    <mergeCell ref="M6:O6"/>
    <mergeCell ref="Q7:R7"/>
    <mergeCell ref="M7:M8"/>
    <mergeCell ref="N7:O7"/>
    <mergeCell ref="S7:S8"/>
    <mergeCell ref="S6:U6"/>
    <mergeCell ref="W1:Z1"/>
    <mergeCell ref="W2:Z2"/>
    <mergeCell ref="W3:Z3"/>
    <mergeCell ref="V7:V8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G6:I6"/>
    <mergeCell ref="J6:L6"/>
    <mergeCell ref="G7:G8"/>
    <mergeCell ref="H7:I7"/>
    <mergeCell ref="J7:J8"/>
    <mergeCell ref="K7:L7"/>
  </mergeCells>
  <printOptions/>
  <pageMargins left="0.7" right="0.7" top="0.75" bottom="0.75" header="0.3" footer="0.3"/>
  <pageSetup horizontalDpi="600" verticalDpi="600" orientation="landscape" paperSize="9" scale="5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2023-11-01T08:14:24Z</cp:lastPrinted>
  <dcterms:created xsi:type="dcterms:W3CDTF">2022-06-16T10:33:45Z</dcterms:created>
  <dcterms:modified xsi:type="dcterms:W3CDTF">2023-11-01T08:18:25Z</dcterms:modified>
  <cp:category/>
  <cp:version/>
  <cp:contentType/>
  <cp:contentStatus/>
</cp:coreProperties>
</file>