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76" windowHeight="7560" tabRatio="854" activeTab="6"/>
  </bookViews>
  <sheets>
    <sheet name="0" sheetId="16" r:id="rId1"/>
    <sheet name="1" sheetId="4" r:id="rId2"/>
    <sheet name="2." sheetId="15" r:id="rId3"/>
    <sheet name="3." sheetId="3" r:id="rId4"/>
    <sheet name="4." sheetId="8" r:id="rId5"/>
    <sheet name="5." sheetId="9" r:id="rId6"/>
    <sheet name="6." sheetId="5" r:id="rId7"/>
    <sheet name="7." sheetId="12" r:id="rId8"/>
    <sheet name="8." sheetId="13" r:id="rId9"/>
    <sheet name="9." sheetId="14" r:id="rId10"/>
  </sheets>
  <definedNames>
    <definedName name="_xlnm._FilterDatabase" localSheetId="3" hidden="1">'3.'!#REF!</definedName>
  </definedNames>
  <calcPr calcId="114210" calcMode="autoNoTable"/>
</workbook>
</file>

<file path=xl/calcChain.xml><?xml version="1.0" encoding="utf-8"?>
<calcChain xmlns="http://schemas.openxmlformats.org/spreadsheetml/2006/main">
  <c r="C8" i="14"/>
  <c r="C7"/>
  <c r="C6"/>
  <c r="E5" i="13"/>
  <c r="F51"/>
  <c r="E51"/>
  <c r="G52"/>
  <c r="G53"/>
  <c r="F46"/>
  <c r="E46"/>
  <c r="G50"/>
  <c r="F39"/>
  <c r="E39"/>
  <c r="G39"/>
  <c r="G40"/>
  <c r="G45"/>
  <c r="G44"/>
  <c r="G43"/>
  <c r="G41"/>
  <c r="G42"/>
  <c r="F32"/>
  <c r="F5"/>
  <c r="E32"/>
  <c r="G37"/>
  <c r="G38"/>
  <c r="F29"/>
  <c r="E29"/>
  <c r="G31"/>
  <c r="F18"/>
  <c r="E18"/>
  <c r="G28"/>
  <c r="G26"/>
  <c r="G27"/>
  <c r="G21"/>
  <c r="G20"/>
  <c r="G15"/>
  <c r="G16"/>
  <c r="G17"/>
  <c r="F14"/>
  <c r="G14"/>
  <c r="E14"/>
  <c r="G7" i="8"/>
  <c r="G9"/>
  <c r="C4" i="3"/>
  <c r="C16" i="4"/>
  <c r="D6" i="15"/>
  <c r="D9"/>
  <c r="D17" i="5"/>
  <c r="I17"/>
  <c r="C6"/>
  <c r="L7"/>
  <c r="G8" i="13"/>
  <c r="G9"/>
  <c r="G10"/>
  <c r="G54"/>
  <c r="G55"/>
  <c r="G49"/>
  <c r="G36"/>
  <c r="G35"/>
  <c r="G34"/>
  <c r="G33"/>
  <c r="C6" i="8"/>
  <c r="D6"/>
  <c r="C5" i="14"/>
  <c r="G48" i="13"/>
  <c r="G47"/>
  <c r="G30"/>
  <c r="G25"/>
  <c r="G24"/>
  <c r="G23"/>
  <c r="G22"/>
  <c r="G19"/>
  <c r="F12"/>
  <c r="E12"/>
  <c r="G7"/>
  <c r="F6"/>
  <c r="D7" i="15"/>
  <c r="D10"/>
  <c r="D8"/>
  <c r="D11"/>
  <c r="C11"/>
  <c r="C10"/>
  <c r="C9"/>
  <c r="E6" i="13"/>
  <c r="C15" i="12"/>
  <c r="D15"/>
  <c r="D7" i="5"/>
  <c r="I7"/>
  <c r="H7"/>
  <c r="J7"/>
  <c r="H17"/>
  <c r="H16"/>
  <c r="H15"/>
  <c r="H14"/>
  <c r="H13"/>
  <c r="H12"/>
  <c r="H11"/>
  <c r="H9"/>
  <c r="H8"/>
  <c r="C22"/>
  <c r="H10"/>
  <c r="E19" i="12"/>
  <c r="E16"/>
  <c r="E17"/>
  <c r="E18"/>
  <c r="C7"/>
  <c r="C6" i="9"/>
  <c r="C5"/>
  <c r="G17" i="8"/>
  <c r="G16"/>
  <c r="G15"/>
  <c r="G14"/>
  <c r="G13"/>
  <c r="G12"/>
  <c r="G11"/>
  <c r="G8"/>
  <c r="D9" i="12"/>
  <c r="E9"/>
  <c r="D14"/>
  <c r="D13"/>
  <c r="E13"/>
  <c r="D12"/>
  <c r="E12"/>
  <c r="D11"/>
  <c r="E11"/>
  <c r="D10"/>
  <c r="D8"/>
  <c r="D7"/>
  <c r="D16" i="5"/>
  <c r="E16"/>
  <c r="I16"/>
  <c r="D15"/>
  <c r="E15"/>
  <c r="D14"/>
  <c r="I14"/>
  <c r="D13"/>
  <c r="I13"/>
  <c r="D12"/>
  <c r="E12"/>
  <c r="D11"/>
  <c r="I11"/>
  <c r="J11"/>
  <c r="D10"/>
  <c r="D9"/>
  <c r="E9"/>
  <c r="D8"/>
  <c r="D10" i="3"/>
  <c r="E10"/>
  <c r="D9"/>
  <c r="E9"/>
  <c r="D8"/>
  <c r="E8"/>
  <c r="D7"/>
  <c r="E7"/>
  <c r="D6"/>
  <c r="E6"/>
  <c r="D5"/>
  <c r="I8" i="5"/>
  <c r="J8"/>
  <c r="E8"/>
  <c r="J13"/>
  <c r="D22"/>
  <c r="E10" i="12"/>
  <c r="E14"/>
  <c r="E13" i="5"/>
  <c r="E17"/>
  <c r="E11"/>
  <c r="G32" i="13"/>
  <c r="G46"/>
  <c r="G51"/>
  <c r="G29"/>
  <c r="G12"/>
  <c r="G18"/>
  <c r="I6"/>
  <c r="G6"/>
  <c r="D6" i="12"/>
  <c r="C6"/>
  <c r="E6"/>
  <c r="E15"/>
  <c r="J17" i="5"/>
  <c r="J16"/>
  <c r="J14"/>
  <c r="E8" i="12"/>
  <c r="I15" i="5"/>
  <c r="J15"/>
  <c r="I12"/>
  <c r="J12"/>
  <c r="I9"/>
  <c r="E7"/>
  <c r="D16" i="8"/>
  <c r="J9" i="5"/>
  <c r="D7" i="8"/>
  <c r="D14"/>
  <c r="D11"/>
  <c r="D6" i="5"/>
  <c r="E6"/>
  <c r="D17" i="8"/>
  <c r="D12"/>
  <c r="D13"/>
  <c r="D9"/>
  <c r="D10"/>
  <c r="D8"/>
  <c r="D15"/>
  <c r="I10" i="5"/>
  <c r="J10"/>
  <c r="D4" i="3"/>
  <c r="E4"/>
  <c r="E5"/>
  <c r="H6" i="5"/>
  <c r="C20" i="8"/>
  <c r="G10"/>
  <c r="E7" i="12"/>
  <c r="C4" i="4"/>
  <c r="G8"/>
  <c r="E10" i="5"/>
  <c r="E14"/>
  <c r="G5" i="13"/>
  <c r="I6" i="5"/>
  <c r="J6"/>
  <c r="G6" i="8"/>
  <c r="H6"/>
  <c r="H13"/>
  <c r="H9"/>
  <c r="H12"/>
  <c r="H7"/>
  <c r="H8"/>
  <c r="H15"/>
  <c r="H17"/>
  <c r="H16"/>
  <c r="H14"/>
  <c r="H11"/>
  <c r="H10"/>
</calcChain>
</file>

<file path=xl/sharedStrings.xml><?xml version="1.0" encoding="utf-8"?>
<sst xmlns="http://schemas.openxmlformats.org/spreadsheetml/2006/main" count="238" uniqueCount="131">
  <si>
    <t>Ցուցանիշներ</t>
  </si>
  <si>
    <t>Հողի հարկ</t>
  </si>
  <si>
    <t>Գույքահարկ</t>
  </si>
  <si>
    <t>Ոչ ֆինանսական ակտիվների իրացումից մուտքեր</t>
  </si>
  <si>
    <t>Դեֆիցիտի (պակասուրդի) ֆինանսավորման աղբյուրներ</t>
  </si>
  <si>
    <t xml:space="preserve">Տուրքեր </t>
  </si>
  <si>
    <t xml:space="preserve">Վարչական բյուջեի եկամուտներ </t>
  </si>
  <si>
    <t xml:space="preserve">Ֆոնդային բյուջեի եկամուտներ </t>
  </si>
  <si>
    <t>ԸՆԴԱՄԵՆԸ ԾԱԽՍԵՐ, որից՝</t>
  </si>
  <si>
    <t>Ընդհանուր բնույթի հանրային ծառայություններ</t>
  </si>
  <si>
    <t>Պաշտպանություն</t>
  </si>
  <si>
    <t>Հասարակական կարգ, անվտանգություն և դատական գործունեություն</t>
  </si>
  <si>
    <t>Տնտեսական հարաբերություններ</t>
  </si>
  <si>
    <t>Շրջակա միջավայրի պաշտպանություն</t>
  </si>
  <si>
    <t>Բնակարանային շինարարություն և կոմունալ ծառայություն</t>
  </si>
  <si>
    <t>Առողջապահություն</t>
  </si>
  <si>
    <t>Հանգիստ,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</si>
  <si>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</si>
  <si>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</si>
  <si>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</si>
  <si>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>Աշխատանքի վարձատրություն</t>
  </si>
  <si>
    <t>Ծառայությունների և ապրանքների ձեռք բերում</t>
  </si>
  <si>
    <t>Տոկոսավճարներ</t>
  </si>
  <si>
    <t>Սուբսիդիաներ</t>
  </si>
  <si>
    <t>Դրամաշնորհներ</t>
  </si>
  <si>
    <t>Սոցիալական նպաստներ և կենսաթոշակներ</t>
  </si>
  <si>
    <t>Այլ ծախսեր</t>
  </si>
  <si>
    <t>Հիմնական միջոցներ</t>
  </si>
  <si>
    <t>Պաշարներ</t>
  </si>
  <si>
    <t>Բարձրարժեք ակտիվներ</t>
  </si>
  <si>
    <t>Չարտադրված ակտիվներ</t>
  </si>
  <si>
    <t>ԸՆԴԱՄԵՆԸ ԾՐԱԳՐԵՐԻ ԳԾՈՎ ԾԱԽՍԵՐ, որից՝</t>
  </si>
  <si>
    <t>ԸՆԴԱՄԵՆԸ ԾԱԽՍԵՐ</t>
  </si>
  <si>
    <t xml:space="preserve">Ոչ ֆինանսական ակտիվների իրացումից մուտքեր </t>
  </si>
  <si>
    <t xml:space="preserve">Հանրությանը տրամադրվող տրանսֆերտներին առնչվող ծրագրերի իրականացման ծախսեր </t>
  </si>
  <si>
    <t xml:space="preserve">Ոչ ֆինանսական ակտիվների գծով (կապիտալ) ծախսերին առնչվող ծրագրերի իրականացման ծախսեր  </t>
  </si>
  <si>
    <t xml:space="preserve">Վարկերի/փոխատվությունների գծով ծրագրերի իրականացման ծախսեր </t>
  </si>
  <si>
    <t xml:space="preserve">Այլ ծրագրերի իրականացման ծախսեր </t>
  </si>
  <si>
    <t>Այլ եկամուտներ</t>
  </si>
  <si>
    <t>Պաշտոնական դրամաշնորհներ</t>
  </si>
  <si>
    <t>(հազ. դրամ)</t>
  </si>
  <si>
    <t>Ընդամենը մուտքեր</t>
  </si>
  <si>
    <r>
      <t xml:space="preserve">Տնտեսական հարաբերություններ </t>
    </r>
    <r>
      <rPr>
        <sz val="10"/>
        <rFont val="Sylfaen"/>
        <family val="1"/>
        <charset val="204"/>
      </rPr>
      <t>( ոչ ֆինանսական ակտիվների իրացումից մուտքերի ավելացմամբ)</t>
    </r>
  </si>
  <si>
    <t xml:space="preserve">տես. կշիռ </t>
  </si>
  <si>
    <t>Հ/հ</t>
  </si>
  <si>
    <r>
      <rPr>
        <b/>
        <sz val="10"/>
        <color indexed="8"/>
        <rFont val="Sylfaen"/>
        <family val="1"/>
        <charset val="204"/>
      </rPr>
      <t>ԸՆԴԱՄԵՆԸ «ԻՐԱԿԱՆԾԱԽՍԵՐ»</t>
    </r>
    <r>
      <rPr>
        <sz val="10"/>
        <color indexed="8"/>
        <rFont val="Sylfaen"/>
        <family val="1"/>
        <charset val="204"/>
      </rPr>
      <t xml:space="preserve"> (ոչ ֆինանսական ակտիվների իրացումից մուտքերի ավելացմամբ)</t>
    </r>
  </si>
  <si>
    <t>Ընթացիկ ծախսեր</t>
  </si>
  <si>
    <t>Ոչ ֆինանսական ակտիվների գծով (կապիտալ) ծախսեր</t>
  </si>
  <si>
    <t xml:space="preserve">Ընթացիկ ծախսերին առնչվող ծրագրերի իրականացման ծախսեր </t>
  </si>
  <si>
    <t>Բաժին (Ոլորտ) 1. Ընդհանուր բնույթի հանրային ծառայություններ</t>
  </si>
  <si>
    <t>Բաժին (Ոլորտ) 2. Պաշտպանություն</t>
  </si>
  <si>
    <t>Բաժին (Ոլորտ) 3. Հասարակական կարգ,անվտանգություն և դատական գործունեություն</t>
  </si>
  <si>
    <t>Բաժին (Ոլորտ) 4. Տնտեսական հարաբերություններ</t>
  </si>
  <si>
    <t>Բաժին (Ոլորտ) 5. Շրջակա միջավայրի պաշտպանություն</t>
  </si>
  <si>
    <t>Բաժին (Ոլորտ)  6. Բնակարանային շինարարություն և կոմունալ ծառայություն</t>
  </si>
  <si>
    <t>Բաժին (Ոլորտ)  9.Կրթություն</t>
  </si>
  <si>
    <t>Բաժին (Ոլորտ)  10. Սոցիալական պաշտպանություն</t>
  </si>
  <si>
    <t>Համայնքի բյուջեի վարչական մասի պահուստային ֆոնդից՝ ֆոնդային մաս կատարվող հատկացումներ</t>
  </si>
  <si>
    <r>
      <rPr>
        <b/>
        <sz val="10"/>
        <color indexed="8"/>
        <rFont val="Sylfaen"/>
        <family val="1"/>
        <charset val="204"/>
      </rPr>
      <t>ԸՆԴԱՄԵՆԸ «ԻՐԱԿԱՆ ԾԱԽՍԵՐ»</t>
    </r>
    <r>
      <rPr>
        <sz val="10"/>
        <color indexed="8"/>
        <rFont val="Sylfaen"/>
        <family val="1"/>
        <charset val="204"/>
      </rPr>
      <t xml:space="preserve"> (ոչ ֆինանսական ակտիվների իրացումից մուտքերի ավելացմամբ)</t>
    </r>
  </si>
  <si>
    <t>Համայնքի բնակչության մեկ շնչին ընկնող եկամուտները (ՀՀ դրամով)</t>
  </si>
  <si>
    <t xml:space="preserve">Ցուցանիշներ </t>
  </si>
  <si>
    <t xml:space="preserve">Համայնքի բյուջեի եկամուտները </t>
  </si>
  <si>
    <t>Համայնքի բնակչության թիվը</t>
  </si>
  <si>
    <t xml:space="preserve">Համայնքի վարչական բյուջեի եկամուտները </t>
  </si>
  <si>
    <t xml:space="preserve">Համայնքի ֆոնդային բյուջեի եկամուտները </t>
  </si>
  <si>
    <t>Համայնքի բնակչության մեկ շնչին ընկնող եկամուտները վարչական բյուջեի մասով  (ՀՀ դրամով)</t>
  </si>
  <si>
    <t xml:space="preserve">Մոնիթորինգ </t>
  </si>
  <si>
    <t>Համայնքի բնակչության մեկ շնչին ընկնող եկամուտները ֆոնդային բյուջեի մասով (ՀՀ դրամով)</t>
  </si>
  <si>
    <t xml:space="preserve">2.Լրացրեք միայն սպիտակ բջիջները    </t>
  </si>
  <si>
    <t>3.Կապույտով ներկված բջիջներն լրացնելու կարիք չկա, դրանցում առկա են համապատասխան բանաձևեր:</t>
  </si>
  <si>
    <t xml:space="preserve">1.Աշխատանքներն նպատակահարմար է սկսել 1 էջից,                                                            </t>
  </si>
  <si>
    <t>Ուշադրությու՛ն</t>
  </si>
  <si>
    <t>Ընթասիկ</t>
  </si>
  <si>
    <t>Կապիտալ</t>
  </si>
  <si>
    <t>Տրանսֆերտ</t>
  </si>
  <si>
    <t>Ծրագիր 1. Աջակցություն համայնքում փրկարար ծառայության կազմակերպման գործընթացին</t>
  </si>
  <si>
    <t>Համայնքի բյուջեի ծախսերի կառուցվածքը՝ ըստ բյուջետային ծրագրերի</t>
  </si>
  <si>
    <t>Ընդամենը ծախսեր</t>
  </si>
  <si>
    <t>պլանային</t>
  </si>
  <si>
    <t xml:space="preserve"> փաստացի</t>
  </si>
  <si>
    <t>փաստացի</t>
  </si>
  <si>
    <t>կատարողականը տարեկան պլանի նկատմամբ</t>
  </si>
  <si>
    <t xml:space="preserve">Ընդամենը` եկամուտներ </t>
  </si>
  <si>
    <t>գումար</t>
  </si>
  <si>
    <t xml:space="preserve">գումար </t>
  </si>
  <si>
    <t>Փաստացի</t>
  </si>
  <si>
    <t>բյուջեի կատարողականը պլանի նկատմամբ</t>
  </si>
  <si>
    <t>Սոցիալական աջակցություն համայնքի սոցիալապես անապահով բնակիչներին</t>
  </si>
  <si>
    <t>Ծրագիր 1. Ընդհանուր բնույթի հանրային ծառայությունների մատուցում</t>
  </si>
  <si>
    <t>Ծրագիր 1. Համայնքում նախադպրոցական կրթության ծառայությունների մատուցում</t>
  </si>
  <si>
    <t>Ծրագիր 2. Համայնքում արտադպրոցական դաստիարակության ծառայությունների մատուցում</t>
  </si>
  <si>
    <t xml:space="preserve">Ընդամենը մուտքեր </t>
  </si>
  <si>
    <t>Ոչ ֆին. ակտիվների իրացումից մուտքեր</t>
  </si>
  <si>
    <t>Բաժին (Ոլորտ) 11 Հիմնական բաժիններին չդասվող պահուստային ֆոնդ</t>
  </si>
  <si>
    <t xml:space="preserve">Համայնքի 2019 թ. բյուջեի եկամուտների (մուտքերի) կառուցվածքը </t>
  </si>
  <si>
    <t>Գծապատկեր 1. Համայնքի 2019թ. բյուջեի մուտքերի կառուցվածքը</t>
  </si>
  <si>
    <t>Գծապատկեր 2. Համայնքի 2019թ. բյուջեի եկամուտներն ըստ վարչական և ֆոնդային մասերի</t>
  </si>
  <si>
    <t>Գծապատկեր 3. Համայնքի բնակչության մեկ շնչին ընկնող՝ 2019թ. բյուջեի եկամուտները</t>
  </si>
  <si>
    <t xml:space="preserve">Համայնքի 2019թ.-ի բյուջեի մուտքերի կատարողականը </t>
  </si>
  <si>
    <t>Գծապատկեր 4. Համայնքի 2019թ. բյուջեի մուտքերի կատարողականը պլանի նկատմամբ</t>
  </si>
  <si>
    <t>Գծապատկեր 5. Համայնքի 2019թ. բյուջեի «իրական ծախսերի» կառուցվածքը</t>
  </si>
  <si>
    <t>Համայնքի 2019թ. բյուջեի ծախսերի կառուցվածքը՝ ըստ տնտեսագիտական դասակարգման հոդվածների (տեսակների)</t>
  </si>
  <si>
    <t xml:space="preserve"> Համայնքի 2019թ. բյուջեի ծախսերի կառուցվածքը՝ ըստ գործառական դասակարգման հոդվածների (ոլորտների), 1-ին կիսամյակ</t>
  </si>
  <si>
    <t>Գծապատկեր 6. Համայնքի 2019թ. բյուջեի ընթացիկ ծախսերի կառուցվածքը</t>
  </si>
  <si>
    <t>2019թ. բյուջե (հազ. դրամ)</t>
  </si>
  <si>
    <t>Համայնքի 2019թ. բյուջեի ծախսերի կատարողականը՝ ըստ գործառական դասակարգման հոդվածների (ոլորտների)</t>
  </si>
  <si>
    <t>Համայնքի 2019թ. բյուջեի «իրական ծախսերի» կատարողականը՝ ըստ գործառական դասակարգման հոդվածների (ոլորտների)</t>
  </si>
  <si>
    <t>Համայնքի 2019թ. բյուջեի «իրական ծախսերի» կատարողականը՝ ըստ տնտեսագիտական դասակարգման հոդվածների (տեսակների)</t>
  </si>
  <si>
    <t>Գծապատկեր 7. Համայնքի 2019 բյուջեի «իրական ծախսերի» կատարողականը</t>
  </si>
  <si>
    <t xml:space="preserve">Ջերմուկ համայնքի 2019 թվականի ծրագրային բյուջեի ընտրանքային ցուցանիշների </t>
  </si>
  <si>
    <t>Համայնքի 2019թ. բյուջեի ծախսերի կատարողականը՝ ըստ բյուջետային ծրագրերի</t>
  </si>
  <si>
    <t>Ծրագիր 1. Գյուղատնտեսություն</t>
  </si>
  <si>
    <t>Ծրագիր 2. Տրանսպորտ</t>
  </si>
  <si>
    <t>Ծրագիր 1. փրկարար ծառայություն</t>
  </si>
  <si>
    <t>Ծրագիր 3. խողովակաշարային Տրանսպորտ</t>
  </si>
  <si>
    <t>Ծրագիր 4. Զբոսաշրջություն</t>
  </si>
  <si>
    <t>Ծրագիր 5. տնտեսական հարաբերություններ</t>
  </si>
  <si>
    <t>Ծրագիր 1.  աղբահանության և սանիտարական մաքրման ծառայությունների մատուցում</t>
  </si>
  <si>
    <t>Ծրագիր 2. կեղտաջրերի հեռացում</t>
  </si>
  <si>
    <t>Ծրագիր 1. բնակարանային շինարարություն</t>
  </si>
  <si>
    <t>Ծրագիր 2. համայնքների զարգացում</t>
  </si>
  <si>
    <t>Ծրագիր  3. ջրամատակարարում</t>
  </si>
  <si>
    <t>Ծրագիր  4. փողոցների լուսավորում</t>
  </si>
  <si>
    <t>Բաժին (Ոլորտ)  8.ՀԱնգիստ, մշակույթ և կրոն</t>
  </si>
  <si>
    <t>Ծրագիր 1. հանգստի, սպորտի ծառայություն</t>
  </si>
  <si>
    <t>Ծրագիր 2. գրադարանային ծառայություն</t>
  </si>
  <si>
    <t>Ծրագիր 3 , Մշակույթի տներ, կենտրոններ</t>
  </si>
  <si>
    <t>Ծրագիր 4. հրատարակչություններ</t>
  </si>
  <si>
    <t>Ծրագիր 1.Համայնքում նախադպրոցական կրթության ծառայությունների մատուցում</t>
  </si>
  <si>
    <t xml:space="preserve">Ծրագիր 1. Համայնքում Սոցիալական հատուկ արտոնություններ (այլ դասերին չպատկանող) </t>
  </si>
  <si>
    <t>2019թ. բյուջեի կատարողականը պլանի նկատմամբ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</si>
</sst>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7">
    <font>
      <sz val="11"/>
      <color theme="1"/>
      <name val="Calibri"/>
      <family val="2"/>
      <scheme val="minor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b/>
      <sz val="14"/>
      <color indexed="60"/>
      <name val="Sylfaen"/>
      <family val="1"/>
    </font>
    <font>
      <b/>
      <sz val="14"/>
      <color indexed="60"/>
      <name val="Sylfaen"/>
      <family val="1"/>
      <charset val="204"/>
    </font>
    <font>
      <sz val="11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sz val="11"/>
      <name val="Sylfaen"/>
      <family val="1"/>
      <charset val="204"/>
    </font>
    <font>
      <sz val="11"/>
      <name val="Calibri"/>
      <family val="2"/>
    </font>
    <font>
      <b/>
      <sz val="12"/>
      <color indexed="60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Sylfaen"/>
      <family val="1"/>
    </font>
    <font>
      <b/>
      <sz val="16"/>
      <color indexed="8"/>
      <name val="Sylfaen"/>
      <family val="1"/>
    </font>
    <font>
      <sz val="14"/>
      <color indexed="10"/>
      <name val="Calibri"/>
      <family val="2"/>
    </font>
    <font>
      <b/>
      <sz val="16"/>
      <color indexed="10"/>
      <name val="Calibri"/>
      <family val="2"/>
      <charset val="204"/>
    </font>
    <font>
      <sz val="10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9"/>
      <color indexed="8"/>
      <name val="Sylfae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6" fillId="0" borderId="0" xfId="0" applyNumberFormat="1" applyFont="1"/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164" fontId="9" fillId="2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/>
    <xf numFmtId="0" fontId="7" fillId="3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7" fillId="5" borderId="2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0" fillId="0" borderId="0" xfId="0" applyNumberFormat="1"/>
    <xf numFmtId="164" fontId="7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64" fontId="0" fillId="0" borderId="0" xfId="0" applyNumberFormat="1"/>
    <xf numFmtId="164" fontId="9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3" borderId="0" xfId="0" applyFont="1" applyFill="1"/>
    <xf numFmtId="0" fontId="9" fillId="0" borderId="6" xfId="0" applyFont="1" applyBorder="1" applyAlignment="1"/>
    <xf numFmtId="0" fontId="12" fillId="0" borderId="0" xfId="0" applyFont="1"/>
    <xf numFmtId="0" fontId="9" fillId="0" borderId="0" xfId="0" applyFont="1" applyBorder="1" applyAlignment="1"/>
    <xf numFmtId="0" fontId="7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/>
    <xf numFmtId="0" fontId="15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64" fontId="14" fillId="0" borderId="0" xfId="0" applyNumberFormat="1" applyFont="1"/>
    <xf numFmtId="0" fontId="16" fillId="0" borderId="1" xfId="0" applyFont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6" borderId="7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16" fillId="5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5" fillId="0" borderId="10" xfId="0" applyFont="1" applyBorder="1" applyAlignment="1">
      <alignment wrapText="1"/>
    </xf>
    <xf numFmtId="164" fontId="14" fillId="0" borderId="10" xfId="0" applyNumberFormat="1" applyFont="1" applyBorder="1"/>
    <xf numFmtId="0" fontId="16" fillId="7" borderId="1" xfId="0" applyFont="1" applyFill="1" applyBorder="1" applyAlignment="1">
      <alignment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24" fillId="0" borderId="2" xfId="0" applyFont="1" applyBorder="1" applyAlignment="1">
      <alignment vertical="center" wrapText="1"/>
    </xf>
    <xf numFmtId="0" fontId="10" fillId="8" borderId="5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24" fillId="0" borderId="5" xfId="0" applyFont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wrapText="1"/>
    </xf>
    <xf numFmtId="0" fontId="7" fillId="9" borderId="5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10" borderId="2" xfId="0" applyFont="1" applyFill="1" applyBorder="1" applyAlignment="1">
      <alignment horizontal="center" wrapText="1"/>
    </xf>
    <xf numFmtId="0" fontId="10" fillId="10" borderId="3" xfId="0" applyFont="1" applyFill="1" applyBorder="1" applyAlignment="1">
      <alignment horizontal="center" wrapText="1"/>
    </xf>
    <xf numFmtId="0" fontId="10" fillId="10" borderId="5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5" fillId="0" borderId="0" xfId="0" applyFont="1"/>
    <xf numFmtId="0" fontId="9" fillId="12" borderId="2" xfId="0" applyFont="1" applyFill="1" applyBorder="1" applyAlignment="1">
      <alignment horizontal="center" wrapText="1"/>
    </xf>
    <xf numFmtId="0" fontId="10" fillId="13" borderId="5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wrapText="1"/>
    </xf>
    <xf numFmtId="0" fontId="10" fillId="12" borderId="5" xfId="0" applyFont="1" applyFill="1" applyBorder="1" applyAlignment="1">
      <alignment horizontal="center" wrapText="1"/>
    </xf>
    <xf numFmtId="0" fontId="10" fillId="12" borderId="1" xfId="0" applyFont="1" applyFill="1" applyBorder="1" applyAlignment="1">
      <alignment horizontal="center" wrapText="1"/>
    </xf>
    <xf numFmtId="0" fontId="10" fillId="12" borderId="1" xfId="0" applyFont="1" applyFill="1" applyBorder="1" applyAlignment="1">
      <alignment wrapText="1"/>
    </xf>
    <xf numFmtId="0" fontId="10" fillId="9" borderId="0" xfId="0" applyFont="1" applyFill="1" applyBorder="1" applyAlignment="1">
      <alignment horizontal="center" wrapText="1"/>
    </xf>
    <xf numFmtId="0" fontId="10" fillId="13" borderId="2" xfId="0" applyFont="1" applyFill="1" applyBorder="1" applyAlignment="1">
      <alignment horizontal="center" wrapText="1"/>
    </xf>
    <xf numFmtId="0" fontId="10" fillId="13" borderId="3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9" fillId="6" borderId="7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8" borderId="0" xfId="0" applyFont="1" applyFill="1" applyAlignment="1">
      <alignment horizontal="center" textRotation="90"/>
    </xf>
    <xf numFmtId="0" fontId="6" fillId="9" borderId="0" xfId="0" applyFont="1" applyFill="1" applyAlignment="1">
      <alignment horizontal="center" textRotation="90"/>
    </xf>
    <xf numFmtId="0" fontId="6" fillId="10" borderId="9" xfId="0" applyFont="1" applyFill="1" applyBorder="1" applyAlignment="1">
      <alignment horizontal="center" textRotation="90"/>
    </xf>
    <xf numFmtId="0" fontId="7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view3D>
      <c:rotX val="30"/>
      <c:perspective val="5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-0.12294025725766509"/>
                  <c:y val="-3.220143284022358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-3.1428727677277855E-2"/>
                  <c:y val="0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7.890524693650508E-2"/>
                  <c:y val="-7.2843124995992423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3"/>
              <c:layout>
                <c:manualLayout>
                  <c:x val="8.0840209345281772E-2"/>
                  <c:y val="4.1746821076121113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4"/>
              <c:layout>
                <c:manualLayout>
                  <c:x val="1.6489471110955171E-2"/>
                  <c:y val="2.5870036037422592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5"/>
              <c:layout>
                <c:manualLayout>
                  <c:x val="0.40814047733534381"/>
                  <c:y val="0.22547755003906955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6"/>
              <c:layout>
                <c:manualLayout>
                  <c:x val="-0.30083518140183307"/>
                  <c:y val="9.4654342124669867E-3"/>
                </c:manualLayout>
              </c:layout>
              <c:dLblPos val="bestFit"/>
              <c:showVal val="1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 sz="1200" b="0"/>
                </a:pPr>
                <a:endParaRPr lang="en-US"/>
              </a:p>
            </c:txPr>
            <c:dLblPos val="bestFit"/>
            <c:showVal val="1"/>
            <c:showCatName val="1"/>
            <c:showPercent val="1"/>
            <c:showLeaderLines val="1"/>
          </c:dLbls>
          <c:cat>
            <c:strRef>
              <c:f>'1'!$B$5:$B$11</c:f>
              <c:strCache>
                <c:ptCount val="7"/>
                <c:pt idx="0">
                  <c:v>Հողի հարկ</c:v>
                </c:pt>
                <c:pt idx="1">
                  <c:v>Գույքահարկ</c:v>
                </c:pt>
                <c:pt idx="2">
                  <c:v>Տուրքեր </c:v>
                </c:pt>
                <c:pt idx="3">
                  <c:v>Այլ եկամուտներ</c:v>
                </c:pt>
                <c:pt idx="4">
                  <c:v>Պաշտոնական դրամաշնորհներ</c:v>
                </c:pt>
                <c:pt idx="5">
                  <c:v>Ոչ ֆինանսական ակտիվների իրացումից մուտքեր</c:v>
                </c:pt>
                <c:pt idx="6">
                  <c:v>Դեֆիցիտի (պակասուրդի) ֆինանսավորման աղբյուրներ</c:v>
                </c:pt>
              </c:strCache>
            </c:strRef>
          </c:cat>
          <c:val>
            <c:numRef>
              <c:f>'1'!$C$5:$C$11</c:f>
              <c:numCache>
                <c:formatCode>0.0</c:formatCode>
                <c:ptCount val="7"/>
                <c:pt idx="0">
                  <c:v>20565.3</c:v>
                </c:pt>
                <c:pt idx="1">
                  <c:v>54458.5</c:v>
                </c:pt>
                <c:pt idx="2">
                  <c:v>5420.1</c:v>
                </c:pt>
                <c:pt idx="3">
                  <c:v>292771.5</c:v>
                </c:pt>
                <c:pt idx="4">
                  <c:v>141861.4</c:v>
                </c:pt>
                <c:pt idx="5">
                  <c:v>-13115.1</c:v>
                </c:pt>
                <c:pt idx="6">
                  <c:v>247066.5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view3D>
      <c:rotX val="10"/>
      <c:rotY val="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4.8453579501270036E-2"/>
                  <c:y val="-7.8703703703703734E-2"/>
                </c:manualLayout>
              </c:layout>
              <c:showVal val="1"/>
            </c:dLbl>
            <c:dLbl>
              <c:idx val="1"/>
              <c:layout>
                <c:manualLayout>
                  <c:x val="4.7483991545169524E-2"/>
                  <c:y val="-8.796296296296334E-2"/>
                </c:manualLayout>
              </c:layout>
              <c:showVal val="1"/>
            </c:dLbl>
            <c:dLbl>
              <c:idx val="2"/>
              <c:layout>
                <c:manualLayout>
                  <c:x val="-2.0164537836871829E-2"/>
                  <c:y val="-0.2037037037037037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cat>
            <c:strRef>
              <c:f>'1'!$B$16:$B$18</c:f>
              <c:strCache>
                <c:ptCount val="3"/>
                <c:pt idx="0">
                  <c:v>Ընդամենը` եկամուտներ </c:v>
                </c:pt>
                <c:pt idx="1">
                  <c:v>Վարչական բյուջեի եկամուտներ </c:v>
                </c:pt>
                <c:pt idx="2">
                  <c:v>Ֆոնդային բյուջեի եկամուտներ </c:v>
                </c:pt>
              </c:strCache>
            </c:strRef>
          </c:cat>
          <c:val>
            <c:numRef>
              <c:f>'1'!$C$16:$C$18</c:f>
              <c:numCache>
                <c:formatCode>0.0</c:formatCode>
                <c:ptCount val="3"/>
                <c:pt idx="0">
                  <c:v>515076.80000000005</c:v>
                </c:pt>
                <c:pt idx="1">
                  <c:v>486146.8</c:v>
                </c:pt>
                <c:pt idx="2">
                  <c:v>15814.9</c:v>
                </c:pt>
              </c:numCache>
            </c:numRef>
          </c:val>
        </c:ser>
        <c:gapWidth val="160"/>
        <c:gapDepth val="0"/>
        <c:shape val="cylinder"/>
        <c:axId val="57026432"/>
        <c:axId val="57027968"/>
        <c:axId val="0"/>
      </c:bar3DChart>
      <c:catAx>
        <c:axId val="570264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 sz="1200" b="1"/>
            </a:pPr>
            <a:endParaRPr lang="en-US"/>
          </a:p>
        </c:txPr>
        <c:crossAx val="57027968"/>
        <c:crosses val="autoZero"/>
        <c:auto val="1"/>
        <c:lblAlgn val="ctr"/>
        <c:lblOffset val="100"/>
      </c:catAx>
      <c:valAx>
        <c:axId val="57027968"/>
        <c:scaling>
          <c:orientation val="minMax"/>
        </c:scaling>
        <c:axPos val="l"/>
        <c:numFmt formatCode="0.0" sourceLinked="1"/>
        <c:majorTickMark val="none"/>
        <c:tickLblPos val="none"/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5702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view3D>
      <c:rotX val="10"/>
      <c:rotY val="0"/>
      <c:depthPercent val="100"/>
      <c:perspective val="30"/>
    </c:view3D>
    <c:plotArea>
      <c:layout>
        <c:manualLayout>
          <c:layoutTarget val="inner"/>
          <c:xMode val="edge"/>
          <c:yMode val="edge"/>
          <c:x val="3.7874203842602427E-3"/>
          <c:y val="0.10427402395423309"/>
          <c:w val="0.99621257961573573"/>
          <c:h val="0.39095866073300711"/>
        </c:manualLayout>
      </c:layout>
      <c:bar3DChart>
        <c:barDir val="col"/>
        <c:grouping val="clustered"/>
        <c:ser>
          <c:idx val="0"/>
          <c:order val="0"/>
          <c:tx>
            <c:strRef>
              <c:f>'2.'!$C$3</c:f>
              <c:strCache>
                <c:ptCount val="1"/>
                <c:pt idx="0">
                  <c:v>պլանային</c:v>
                </c:pt>
              </c:strCache>
            </c:strRef>
          </c:tx>
          <c:dLbls>
            <c:dLbl>
              <c:idx val="0"/>
              <c:layout>
                <c:manualLayout>
                  <c:x val="2.9951841212790052E-3"/>
                  <c:y val="-3.2100391826987491E-2"/>
                </c:manualLayout>
              </c:layout>
              <c:showVal val="1"/>
            </c:dLbl>
            <c:dLbl>
              <c:idx val="1"/>
              <c:layout>
                <c:manualLayout>
                  <c:x val="-5.4911074552697352E-17"/>
                  <c:y val="-2.8890352644288742E-2"/>
                </c:manualLayout>
              </c:layout>
              <c:showVal val="1"/>
            </c:dLbl>
            <c:dLbl>
              <c:idx val="2"/>
              <c:layout>
                <c:manualLayout>
                  <c:x val="-3.1449433273429805E-2"/>
                  <c:y val="-5.778070528857752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cat>
            <c:strRef>
              <c:f>'2.'!$B$9:$B$11</c:f>
              <c:strCache>
                <c:ptCount val="3"/>
                <c:pt idx="0">
                  <c:v>Համայնքի բնակչության մեկ շնչին ընկնող եկամուտները (ՀՀ դրամով)</c:v>
                </c:pt>
                <c:pt idx="1">
                  <c:v>Համայնքի բնակչության մեկ շնչին ընկնող եկամուտները վարչական բյուջեի մասով  (ՀՀ դրամով)</c:v>
                </c:pt>
                <c:pt idx="2">
                  <c:v>Համայնքի բնակչության մեկ շնչին ընկնող եկամուտները ֆոնդային բյուջեի մասով (ՀՀ դրամով)</c:v>
                </c:pt>
              </c:strCache>
            </c:strRef>
          </c:cat>
          <c:val>
            <c:numRef>
              <c:f>'2.'!$C$9:$C$11</c:f>
              <c:numCache>
                <c:formatCode>0.0</c:formatCode>
                <c:ptCount val="3"/>
                <c:pt idx="0">
                  <c:v>55667.546316242995</c:v>
                </c:pt>
                <c:pt idx="1">
                  <c:v>52551.43257216717</c:v>
                </c:pt>
                <c:pt idx="2">
                  <c:v>2572.5980180956481</c:v>
                </c:pt>
              </c:numCache>
            </c:numRef>
          </c:val>
        </c:ser>
        <c:ser>
          <c:idx val="1"/>
          <c:order val="1"/>
          <c:tx>
            <c:strRef>
              <c:f>'2.'!$D$3</c:f>
              <c:strCache>
                <c:ptCount val="1"/>
                <c:pt idx="0">
                  <c:v> փաստացի</c:v>
                </c:pt>
              </c:strCache>
            </c:strRef>
          </c:tx>
          <c:dLbls>
            <c:dLbl>
              <c:idx val="0"/>
              <c:layout>
                <c:manualLayout>
                  <c:x val="1.7971104727674086E-2"/>
                  <c:y val="-3.2100391826987484E-2"/>
                </c:manualLayout>
              </c:layout>
              <c:showVal val="1"/>
            </c:dLbl>
            <c:dLbl>
              <c:idx val="1"/>
              <c:layout>
                <c:manualLayout>
                  <c:x val="1.4975920606395115E-3"/>
                  <c:y val="-2.8890352644288742E-2"/>
                </c:manualLayout>
              </c:layout>
              <c:showVal val="1"/>
            </c:dLbl>
            <c:dLbl>
              <c:idx val="2"/>
              <c:layout>
                <c:manualLayout>
                  <c:x val="-2.6956657091511238E-2"/>
                  <c:y val="-6.099074447127632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cat>
            <c:strRef>
              <c:f>'2.'!$B$9:$B$11</c:f>
              <c:strCache>
                <c:ptCount val="3"/>
                <c:pt idx="0">
                  <c:v>Համայնքի բնակչության մեկ շնչին ընկնող եկամուտները (ՀՀ դրամով)</c:v>
                </c:pt>
                <c:pt idx="1">
                  <c:v>Համայնքի բնակչության մեկ շնչին ընկնող եկամուտները վարչական բյուջեի մասով  (ՀՀ դրամով)</c:v>
                </c:pt>
                <c:pt idx="2">
                  <c:v>Համայնքի բնակչության մեկ շնչին ընկնող եկամուտները ֆոնդային բյուջեի մասով (ՀՀ դրամով)</c:v>
                </c:pt>
              </c:strCache>
            </c:strRef>
          </c:cat>
          <c:val>
            <c:numRef>
              <c:f>'2.'!$D$9:$D$11</c:f>
              <c:numCache>
                <c:formatCode>0.0</c:formatCode>
                <c:ptCount val="3"/>
                <c:pt idx="0">
                  <c:v>54959.112249253099</c:v>
                </c:pt>
                <c:pt idx="1">
                  <c:v>51872.257789159201</c:v>
                </c:pt>
                <c:pt idx="2">
                  <c:v>1687.4626547161758</c:v>
                </c:pt>
              </c:numCache>
            </c:numRef>
          </c:val>
        </c:ser>
        <c:dLbls>
          <c:showVal val="1"/>
        </c:dLbls>
        <c:gapWidth val="160"/>
        <c:gapDepth val="0"/>
        <c:shape val="cylinder"/>
        <c:axId val="57080448"/>
        <c:axId val="57102720"/>
        <c:axId val="0"/>
      </c:bar3DChart>
      <c:catAx>
        <c:axId val="57080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 sz="1200" b="1"/>
            </a:pPr>
            <a:endParaRPr lang="en-US"/>
          </a:p>
        </c:txPr>
        <c:crossAx val="57102720"/>
        <c:crosses val="autoZero"/>
        <c:auto val="1"/>
        <c:lblAlgn val="ctr"/>
        <c:lblOffset val="100"/>
      </c:catAx>
      <c:valAx>
        <c:axId val="57102720"/>
        <c:scaling>
          <c:orientation val="minMax"/>
        </c:scaling>
        <c:axPos val="l"/>
        <c:numFmt formatCode="0.0" sourceLinked="1"/>
        <c:majorTickMark val="none"/>
        <c:tickLblPos val="none"/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5708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92915553839981"/>
          <c:y val="0.76706977729232806"/>
          <c:w val="0.2585452464879896"/>
          <c:h val="6.6265190184939343E-2"/>
        </c:manualLayout>
      </c:layout>
      <c:txPr>
        <a:bodyPr rot="0" vert="horz"/>
        <a:lstStyle/>
        <a:p>
          <a:pPr>
            <a:defRPr lang="en-US" sz="1200" b="1"/>
          </a:pPr>
          <a:endParaRPr lang="en-US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'3.'!$E$2</c:f>
              <c:strCache>
                <c:ptCount val="1"/>
                <c:pt idx="0">
                  <c:v>կատարողականը տարեկան պլանի նկատմամբ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/>
                </a:pPr>
                <a:endParaRPr lang="en-US"/>
              </a:p>
            </c:txPr>
            <c:dLblPos val="inEnd"/>
            <c:showVal val="1"/>
          </c:dLbls>
          <c:cat>
            <c:strRef>
              <c:f>'3.'!$B$4:$B$10</c:f>
              <c:strCache>
                <c:ptCount val="7"/>
                <c:pt idx="0">
                  <c:v>Ընդամենը մուտքեր </c:v>
                </c:pt>
                <c:pt idx="1">
                  <c:v>Հողի հարկ</c:v>
                </c:pt>
                <c:pt idx="2">
                  <c:v>Գույքահարկ</c:v>
                </c:pt>
                <c:pt idx="3">
                  <c:v>Տուրքեր </c:v>
                </c:pt>
                <c:pt idx="4">
                  <c:v>Այլ եկամուտներ</c:v>
                </c:pt>
                <c:pt idx="5">
                  <c:v>Պաշտոնական դրամաշնորհներ</c:v>
                </c:pt>
                <c:pt idx="6">
                  <c:v>Ոչ ֆին. ակտիվների իրացումից մուտքեր</c:v>
                </c:pt>
              </c:strCache>
            </c:strRef>
          </c:cat>
          <c:val>
            <c:numRef>
              <c:f>'3.'!$E$4:$E$10</c:f>
              <c:numCache>
                <c:formatCode>0.0%</c:formatCode>
                <c:ptCount val="7"/>
                <c:pt idx="0">
                  <c:v>0.99663169365749171</c:v>
                </c:pt>
                <c:pt idx="1">
                  <c:v>0.78482727564151489</c:v>
                </c:pt>
                <c:pt idx="2">
                  <c:v>1.0541429384414669</c:v>
                </c:pt>
                <c:pt idx="3">
                  <c:v>0.83717158611741815</c:v>
                </c:pt>
                <c:pt idx="4">
                  <c:v>1.0074138840514779</c:v>
                </c:pt>
                <c:pt idx="5">
                  <c:v>1</c:v>
                </c:pt>
                <c:pt idx="6">
                  <c:v>2.5991082045184304</c:v>
                </c:pt>
              </c:numCache>
            </c:numRef>
          </c:val>
        </c:ser>
        <c:dLbls>
          <c:showVal val="1"/>
        </c:dLbls>
        <c:gapWidth val="227"/>
        <c:overlap val="-48"/>
        <c:axId val="57127296"/>
        <c:axId val="57128832"/>
      </c:barChart>
      <c:catAx>
        <c:axId val="57127296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 b="0"/>
            </a:pPr>
            <a:endParaRPr lang="en-US"/>
          </a:p>
        </c:txPr>
        <c:crossAx val="57128832"/>
        <c:crosses val="autoZero"/>
        <c:auto val="1"/>
        <c:lblAlgn val="ctr"/>
        <c:lblOffset val="100"/>
      </c:catAx>
      <c:valAx>
        <c:axId val="57128832"/>
        <c:scaling>
          <c:orientation val="minMax"/>
        </c:scaling>
        <c:axPos val="t"/>
        <c:numFmt formatCode="0.0%" sourceLinked="1"/>
        <c:majorTickMark val="none"/>
        <c:tickLblPos val="none"/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571272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200" b="1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autoTitleDeleted val="1"/>
    <c:view3D>
      <c:rotX val="30"/>
      <c:perspective val="50"/>
    </c:view3D>
    <c:plotArea>
      <c:layout/>
      <c:pie3DChart>
        <c:varyColors val="1"/>
        <c:ser>
          <c:idx val="0"/>
          <c:order val="0"/>
          <c:tx>
            <c:strRef>
              <c:f>'5.'!$C$6</c:f>
              <c:strCache>
                <c:ptCount val="1"/>
                <c:pt idx="0">
                  <c:v>481845.6</c:v>
                </c:pt>
              </c:strCache>
            </c:strRef>
          </c:tx>
          <c:dPt>
            <c:idx val="0"/>
          </c:dPt>
          <c:dPt>
            <c:idx val="1"/>
          </c:dPt>
          <c:dLbls>
            <c:dLbl>
              <c:idx val="1"/>
              <c:layout>
                <c:manualLayout>
                  <c:x val="6.0566923137453599E-2"/>
                  <c:y val="0"/>
                </c:manualLayout>
              </c:layout>
              <c:dLblPos val="bestFit"/>
              <c:showCatName val="1"/>
              <c:showPercent val="1"/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 lang="en-US" sz="1200" b="1"/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strRef>
              <c:f>('5.'!$B$6,'5.'!$B$14)</c:f>
              <c:strCache>
                <c:ptCount val="2"/>
                <c:pt idx="0">
                  <c:v>Ընթացիկ ծախսեր</c:v>
                </c:pt>
                <c:pt idx="1">
                  <c:v>Ոչ ֆինանսական ակտիվների գծով (կապիտալ) ծախսեր</c:v>
                </c:pt>
              </c:strCache>
            </c:strRef>
          </c:cat>
          <c:val>
            <c:numRef>
              <c:f>('5.'!$C$6,'5.'!$C$14)</c:f>
              <c:numCache>
                <c:formatCode>0.0</c:formatCode>
                <c:ptCount val="2"/>
                <c:pt idx="0">
                  <c:v>481845.60000000003</c:v>
                </c:pt>
                <c:pt idx="1">
                  <c:v>-13511.1</c:v>
                </c:pt>
              </c:numCache>
            </c:numRef>
          </c:val>
        </c:ser>
        <c:ser>
          <c:idx val="1"/>
          <c:order val="1"/>
          <c:tx>
            <c:strRef>
              <c:f>'5.'!$C$14</c:f>
              <c:strCache>
                <c:ptCount val="1"/>
                <c:pt idx="0">
                  <c:v>-13511.1</c:v>
                </c:pt>
              </c:strCache>
            </c:strRef>
          </c:tx>
          <c:dPt>
            <c:idx val="0"/>
          </c:dPt>
          <c:dPt>
            <c:idx val="1"/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view3D>
      <c:rotX val="30"/>
      <c:perspective val="5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1"/>
              <c:layout>
                <c:manualLayout>
                  <c:x val="-3.7027138657401842E-2"/>
                  <c:y val="1.018559231926138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635365290701912"/>
                  <c:y val="3.055677695778413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3416846697378032"/>
                  <c:y val="-5.0890585241730301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9.2567846643504727E-3"/>
                  <c:y val="4.58351654366761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lang="en-US" sz="1200" b="0"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0855948881168271E-2"/>
                  <c:y val="0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113778274496471"/>
                  <c:y val="-2.2917582718338093E-2"/>
                </c:manualLayout>
              </c:layout>
              <c:dLblPos val="bestFit"/>
              <c:showCatName val="1"/>
              <c:showPercent val="1"/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 lang="en-US" sz="1200" b="0"/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strRef>
              <c:f>'5.'!$B$7:$B$13</c:f>
              <c:strCache>
                <c:ptCount val="7"/>
                <c:pt idx="0">
                  <c:v>Աշխատանքի վարձատրություն</c:v>
                </c:pt>
                <c:pt idx="1">
                  <c:v>Ծառայությունների և ապրանքների ձեռք բերում</c:v>
                </c:pt>
                <c:pt idx="2">
                  <c:v>Տոկոսավճարներ</c:v>
                </c:pt>
                <c:pt idx="3">
                  <c:v>Սուբսիդիաներ</c:v>
                </c:pt>
                <c:pt idx="4">
                  <c:v>Դրամաշնորհներ</c:v>
                </c:pt>
                <c:pt idx="5">
                  <c:v>Սոցիալական նպաստներ և կենսաթոշակներ</c:v>
                </c:pt>
                <c:pt idx="6">
                  <c:v>Այլ ծախսեր</c:v>
                </c:pt>
              </c:strCache>
            </c:strRef>
          </c:cat>
          <c:val>
            <c:numRef>
              <c:f>'5.'!$C$7:$C$13</c:f>
              <c:numCache>
                <c:formatCode>0.0</c:formatCode>
                <c:ptCount val="7"/>
                <c:pt idx="0">
                  <c:v>157613.9</c:v>
                </c:pt>
                <c:pt idx="1">
                  <c:v>65347.8</c:v>
                </c:pt>
                <c:pt idx="2">
                  <c:v>0</c:v>
                </c:pt>
                <c:pt idx="3">
                  <c:v>36109.800000000003</c:v>
                </c:pt>
                <c:pt idx="4">
                  <c:v>204761.5</c:v>
                </c:pt>
                <c:pt idx="5">
                  <c:v>16283.7</c:v>
                </c:pt>
                <c:pt idx="6">
                  <c:v>1728.9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view3D>
      <c:rotX val="10"/>
      <c:rotY val="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'7.'!$B$6</c:f>
              <c:strCache>
                <c:ptCount val="1"/>
                <c:pt idx="0">
                  <c:v>ԸՆԴԱՄԵՆԸ «ԻՐԱԿԱՆ ԾԱԽՍԵՐ» (ոչ ֆինանսական ակտիվների իրացումից մուտքերի ավելացմամբ)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0245798315090581E-2"/>
                </c:manualLayout>
              </c:layout>
              <c:showVal val="1"/>
            </c:dLbl>
            <c:dLbl>
              <c:idx val="1"/>
              <c:layout>
                <c:manualLayout>
                  <c:x val="-9.6162728537917668E-3"/>
                  <c:y val="-2.8175945366499262E-2"/>
                </c:manualLayout>
              </c:layout>
              <c:showVal val="1"/>
            </c:dLbl>
            <c:dLbl>
              <c:idx val="2"/>
              <c:layout>
                <c:manualLayout>
                  <c:x val="-1.2821697138389021E-2"/>
                  <c:y val="-3.073739494527171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cat>
            <c:numRef>
              <c:f>'7.'!$C$5:$E$5</c:f>
              <c:numCache>
                <c:formatCode>General</c:formatCode>
                <c:ptCount val="3"/>
              </c:numCache>
            </c:numRef>
          </c:cat>
          <c:val>
            <c:numRef>
              <c:f>'7.'!$C$6:$E$6</c:f>
              <c:numCache>
                <c:formatCode>0.0</c:formatCode>
                <c:ptCount val="3"/>
                <c:pt idx="0">
                  <c:v>763884</c:v>
                </c:pt>
                <c:pt idx="1">
                  <c:v>592089.4</c:v>
                </c:pt>
                <c:pt idx="2" formatCode="0.0%">
                  <c:v>0.77510381157348496</c:v>
                </c:pt>
              </c:numCache>
            </c:numRef>
          </c:val>
        </c:ser>
        <c:ser>
          <c:idx val="1"/>
          <c:order val="1"/>
          <c:tx>
            <c:strRef>
              <c:f>'7.'!$B$7</c:f>
              <c:strCache>
                <c:ptCount val="1"/>
                <c:pt idx="0">
                  <c:v>Ընթացիկ ծախսեր</c:v>
                </c:pt>
              </c:strCache>
            </c:strRef>
          </c:tx>
          <c:dLbls>
            <c:dLbl>
              <c:idx val="0"/>
              <c:layout>
                <c:manualLayout>
                  <c:x val="2.2437969992180801E-2"/>
                  <c:y val="-4.6959366465556729E-17"/>
                </c:manualLayout>
              </c:layout>
              <c:showVal val="1"/>
            </c:dLbl>
            <c:dLbl>
              <c:idx val="1"/>
              <c:layout>
                <c:manualLayout>
                  <c:x val="6.4108485691945294E-3"/>
                  <c:y val="-2.0491596630181141E-2"/>
                </c:manualLayout>
              </c:layout>
              <c:showVal val="1"/>
            </c:dLbl>
            <c:dLbl>
              <c:idx val="2"/>
              <c:layout>
                <c:manualLayout>
                  <c:x val="-1.1219033390127595E-2"/>
                  <c:y val="-0.1075436134999254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val>
            <c:numRef>
              <c:f>'7.'!$C$7:$E$7</c:f>
              <c:numCache>
                <c:formatCode>0.0</c:formatCode>
                <c:ptCount val="3"/>
                <c:pt idx="0">
                  <c:v>498000.00000000006</c:v>
                </c:pt>
                <c:pt idx="1">
                  <c:v>481845.60000000003</c:v>
                </c:pt>
                <c:pt idx="2" formatCode="0.0%">
                  <c:v>0.96756144578313252</c:v>
                </c:pt>
              </c:numCache>
            </c:numRef>
          </c:val>
        </c:ser>
        <c:ser>
          <c:idx val="2"/>
          <c:order val="2"/>
          <c:tx>
            <c:strRef>
              <c:f>'7.'!$B$15</c:f>
              <c:strCache>
                <c:ptCount val="1"/>
                <c:pt idx="0">
                  <c:v>Ոչ ֆինանսական ակտիվների գծով (կապիտալ) ծախսեր</c:v>
                </c:pt>
              </c:strCache>
            </c:strRef>
          </c:tx>
          <c:dLbls>
            <c:dLbl>
              <c:idx val="0"/>
              <c:layout>
                <c:manualLayout>
                  <c:x val="2.9382716510493538E-17"/>
                  <c:y val="-1.0245798315090581E-2"/>
                </c:manualLayout>
              </c:layout>
              <c:showVal val="1"/>
            </c:dLbl>
            <c:dLbl>
              <c:idx val="1"/>
              <c:layout>
                <c:manualLayout>
                  <c:x val="4.8081364268958825E-3"/>
                  <c:y val="-3.3298844524044253E-2"/>
                </c:manualLayout>
              </c:layout>
              <c:showVal val="1"/>
            </c:dLbl>
            <c:dLbl>
              <c:idx val="2"/>
              <c:layout>
                <c:manualLayout>
                  <c:x val="-1.121898499609051E-2"/>
                  <c:y val="-3.073739494527171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0"/>
                </a:pPr>
                <a:endParaRPr lang="en-US"/>
              </a:p>
            </c:txPr>
            <c:showVal val="1"/>
          </c:dLbls>
          <c:val>
            <c:numRef>
              <c:f>'7.'!$C$15:$E$15</c:f>
              <c:numCache>
                <c:formatCode>0.0</c:formatCode>
                <c:ptCount val="3"/>
                <c:pt idx="0">
                  <c:v>265884</c:v>
                </c:pt>
                <c:pt idx="1">
                  <c:v>110243.79999999999</c:v>
                </c:pt>
                <c:pt idx="2" formatCode="0.0%">
                  <c:v>0.41463119255013459</c:v>
                </c:pt>
              </c:numCache>
            </c:numRef>
          </c:val>
        </c:ser>
        <c:dLbls>
          <c:showVal val="1"/>
        </c:dLbls>
        <c:gapWidth val="160"/>
        <c:gapDepth val="0"/>
        <c:shape val="cylinder"/>
        <c:axId val="64142336"/>
        <c:axId val="64152320"/>
        <c:axId val="0"/>
      </c:bar3DChart>
      <c:catAx>
        <c:axId val="64142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 sz="1200" b="1"/>
            </a:pPr>
            <a:endParaRPr lang="en-US"/>
          </a:p>
        </c:txPr>
        <c:crossAx val="64152320"/>
        <c:crosses val="autoZero"/>
        <c:auto val="1"/>
        <c:lblAlgn val="ctr"/>
        <c:lblOffset val="100"/>
      </c:catAx>
      <c:valAx>
        <c:axId val="64152320"/>
        <c:scaling>
          <c:orientation val="minMax"/>
        </c:scaling>
        <c:axPos val="l"/>
        <c:numFmt formatCode="0.0" sourceLinked="1"/>
        <c:majorTickMark val="none"/>
        <c:tickLblPos val="none"/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6414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41177407423801"/>
          <c:y val="0.1600002187502991"/>
          <c:w val="0.55327178547356737"/>
          <c:h val="0.13440018375025123"/>
        </c:manualLayout>
      </c:layout>
      <c:txPr>
        <a:bodyPr rot="0" vert="horz"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view3D>
      <c:rotX val="30"/>
      <c:perspective val="50"/>
    </c:view3D>
    <c:plotArea>
      <c:layout>
        <c:manualLayout>
          <c:layoutTarget val="inner"/>
          <c:xMode val="edge"/>
          <c:yMode val="edge"/>
          <c:x val="9.9451643906323342E-2"/>
          <c:y val="0.1934585157318614"/>
          <c:w val="0.82946789261735776"/>
          <c:h val="0.80600559414518869"/>
        </c:manualLayout>
      </c:layout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-8.452017566032409E-2"/>
                  <c:y val="-7.9217915164313465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6.0599371228156888E-2"/>
                  <c:y val="0.20511492768111547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2.7171648032925079E-2"/>
                  <c:y val="-1.4265335235378035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3"/>
              <c:layout>
                <c:manualLayout>
                  <c:x val="0.23984188331105941"/>
                  <c:y val="1.1888433696052308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4"/>
              <c:layout>
                <c:manualLayout>
                  <c:x val="0.34271154435601486"/>
                  <c:y val="0.28293757324556973"/>
                </c:manualLayout>
              </c:layout>
              <c:dLblPos val="bestFit"/>
              <c:showVal val="1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lang="en-US" b="0"/>
                </a:pPr>
                <a:endParaRPr lang="en-US"/>
              </a:p>
            </c:txPr>
            <c:dLblPos val="outEnd"/>
            <c:showVal val="1"/>
            <c:showCatName val="1"/>
            <c:showPercent val="1"/>
            <c:showLeaderLines val="1"/>
          </c:dLbls>
          <c:cat>
            <c:strRef>
              <c:f>'9.'!$B$6:$B$10</c:f>
              <c:strCache>
                <c:ptCount val="5"/>
                <c:pt idx="0">
                  <c:v>Ընթացիկ ծախսերին առնչվող ծրագրերի իրականացման ծախսեր </c:v>
                </c:pt>
                <c:pt idx="1">
                  <c:v>Հանրությանը տրամադրվող տրանսֆերտներին առնչվող ծրագրերի իրականացման ծախսեր </c:v>
                </c:pt>
                <c:pt idx="2">
                  <c:v>Ոչ ֆինանսական ակտիվների գծով (կապիտալ) ծախսերին առնչվող ծրագրերի իրականացման ծախսեր  </c:v>
                </c:pt>
                <c:pt idx="3">
                  <c:v>Վարկերի/փոխատվությունների գծով ծրագրերի իրականացման ծախսեր </c:v>
                </c:pt>
                <c:pt idx="4">
                  <c:v>Այլ ծրագրերի իրականացման ծախսեր </c:v>
                </c:pt>
              </c:strCache>
            </c:strRef>
          </c:cat>
          <c:val>
            <c:numRef>
              <c:f>'9.'!$C$6:$C$10</c:f>
              <c:numCache>
                <c:formatCode>0.0</c:formatCode>
                <c:ptCount val="5"/>
                <c:pt idx="0">
                  <c:v>467072.90000000008</c:v>
                </c:pt>
                <c:pt idx="1">
                  <c:v>11545.4</c:v>
                </c:pt>
                <c:pt idx="2">
                  <c:v>113471.04999999999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200" b="1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388620</xdr:colOff>
      <xdr:row>18</xdr:row>
      <xdr:rowOff>251460</xdr:rowOff>
    </xdr:from>
    <xdr:to>
      <xdr:col>18</xdr:col>
      <xdr:colOff>571500</xdr:colOff>
      <xdr:row>41</xdr:row>
      <xdr:rowOff>175260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167640</xdr:rowOff>
    </xdr:from>
    <xdr:to>
      <xdr:col>10</xdr:col>
      <xdr:colOff>30480</xdr:colOff>
      <xdr:row>67</xdr:row>
      <xdr:rowOff>99060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14</xdr:row>
      <xdr:rowOff>167640</xdr:rowOff>
    </xdr:from>
    <xdr:to>
      <xdr:col>6</xdr:col>
      <xdr:colOff>563880</xdr:colOff>
      <xdr:row>35</xdr:row>
      <xdr:rowOff>121920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15</xdr:row>
      <xdr:rowOff>7620</xdr:rowOff>
    </xdr:from>
    <xdr:to>
      <xdr:col>9</xdr:col>
      <xdr:colOff>38100</xdr:colOff>
      <xdr:row>34</xdr:row>
      <xdr:rowOff>137160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9</xdr:row>
      <xdr:rowOff>190500</xdr:rowOff>
    </xdr:from>
    <xdr:to>
      <xdr:col>17</xdr:col>
      <xdr:colOff>38100</xdr:colOff>
      <xdr:row>34</xdr:row>
      <xdr:rowOff>0</xdr:rowOff>
    </xdr:to>
    <xdr:graphicFrame macro="">
      <xdr:nvGraphicFramePr>
        <xdr:cNvPr id="92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35</xdr:row>
      <xdr:rowOff>22860</xdr:rowOff>
    </xdr:from>
    <xdr:to>
      <xdr:col>9</xdr:col>
      <xdr:colOff>7620</xdr:colOff>
      <xdr:row>61</xdr:row>
      <xdr:rowOff>60960</xdr:rowOff>
    </xdr:to>
    <xdr:graphicFrame macro="">
      <xdr:nvGraphicFramePr>
        <xdr:cNvPr id="92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23</xdr:row>
      <xdr:rowOff>15240</xdr:rowOff>
    </xdr:from>
    <xdr:to>
      <xdr:col>6</xdr:col>
      <xdr:colOff>198120</xdr:colOff>
      <xdr:row>49</xdr:row>
      <xdr:rowOff>22860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137160</xdr:rowOff>
    </xdr:from>
    <xdr:to>
      <xdr:col>10</xdr:col>
      <xdr:colOff>175260</xdr:colOff>
      <xdr:row>39</xdr:row>
      <xdr:rowOff>144780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4"/>
  <sheetViews>
    <sheetView zoomScale="60" zoomScaleNormal="60" workbookViewId="0">
      <selection activeCell="E32" sqref="E32"/>
    </sheetView>
  </sheetViews>
  <sheetFormatPr defaultRowHeight="14.4"/>
  <cols>
    <col min="2" max="2" width="12.44140625" customWidth="1"/>
  </cols>
  <sheetData>
    <row r="3" spans="2:24" ht="16.5" customHeight="1">
      <c r="B3" s="137" t="s">
        <v>66</v>
      </c>
      <c r="C3" s="137"/>
      <c r="D3" s="137"/>
      <c r="E3" s="137"/>
      <c r="F3" s="137"/>
      <c r="G3" s="137"/>
    </row>
    <row r="4" spans="2:24">
      <c r="B4" s="137"/>
      <c r="C4" s="137"/>
      <c r="D4" s="137"/>
      <c r="E4" s="137"/>
      <c r="F4" s="137"/>
      <c r="G4" s="137"/>
    </row>
    <row r="5" spans="2:24">
      <c r="B5" s="137"/>
      <c r="C5" s="137"/>
      <c r="D5" s="137"/>
      <c r="E5" s="137"/>
      <c r="F5" s="137"/>
      <c r="G5" s="137"/>
    </row>
    <row r="6" spans="2:24" ht="15" customHeight="1">
      <c r="B6" s="138" t="s">
        <v>109</v>
      </c>
      <c r="C6" s="138"/>
      <c r="D6" s="138"/>
      <c r="E6" s="138"/>
      <c r="F6" s="138"/>
      <c r="G6" s="138"/>
      <c r="H6" s="72"/>
      <c r="I6" s="72"/>
      <c r="J6" s="72"/>
      <c r="K6" s="72"/>
      <c r="L6" s="72"/>
      <c r="M6" s="72"/>
      <c r="N6" s="73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2:24" ht="21" customHeight="1">
      <c r="B7" s="138"/>
      <c r="C7" s="138"/>
      <c r="D7" s="138"/>
      <c r="E7" s="138"/>
      <c r="F7" s="138"/>
      <c r="G7" s="138"/>
      <c r="H7" s="72"/>
      <c r="I7" s="72"/>
      <c r="J7" s="72"/>
      <c r="K7" s="72"/>
      <c r="L7" s="72"/>
      <c r="M7" s="72"/>
      <c r="N7" s="74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2:24" ht="21" customHeight="1">
      <c r="B8" s="138"/>
      <c r="C8" s="138"/>
      <c r="D8" s="138"/>
      <c r="E8" s="138"/>
      <c r="F8" s="138"/>
      <c r="G8" s="138"/>
      <c r="H8" s="72"/>
      <c r="I8" s="72"/>
      <c r="J8" s="72"/>
      <c r="K8" s="72"/>
      <c r="L8" s="72"/>
      <c r="M8" s="72"/>
      <c r="N8" s="74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2:24" ht="15" customHeight="1">
      <c r="B9" s="138"/>
      <c r="C9" s="138"/>
      <c r="D9" s="138"/>
      <c r="E9" s="138"/>
      <c r="F9" s="138"/>
      <c r="G9" s="138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2:24" ht="15" customHeight="1">
      <c r="B10" s="138"/>
      <c r="C10" s="138"/>
      <c r="D10" s="138"/>
      <c r="E10" s="138"/>
      <c r="F10" s="138"/>
      <c r="G10" s="138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2:24" ht="15" customHeight="1">
      <c r="B11" s="138"/>
      <c r="C11" s="138"/>
      <c r="D11" s="138"/>
      <c r="E11" s="138"/>
      <c r="F11" s="138"/>
      <c r="G11" s="138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2:24">
      <c r="B12" s="138"/>
      <c r="C12" s="138"/>
      <c r="D12" s="138"/>
      <c r="E12" s="138"/>
      <c r="F12" s="138"/>
      <c r="G12" s="138"/>
    </row>
    <row r="13" spans="2:24">
      <c r="B13" s="138"/>
      <c r="C13" s="138"/>
      <c r="D13" s="138"/>
      <c r="E13" s="138"/>
      <c r="F13" s="138"/>
      <c r="G13" s="138"/>
    </row>
    <row r="14" spans="2:24">
      <c r="B14" s="138"/>
      <c r="C14" s="138"/>
      <c r="D14" s="138"/>
      <c r="E14" s="138"/>
      <c r="F14" s="138"/>
      <c r="G14" s="138"/>
    </row>
    <row r="15" spans="2:24">
      <c r="B15" s="138"/>
      <c r="C15" s="138"/>
      <c r="D15" s="138"/>
      <c r="E15" s="138"/>
      <c r="F15" s="138"/>
      <c r="G15" s="138"/>
    </row>
    <row r="16" spans="2:24">
      <c r="B16" s="138"/>
      <c r="C16" s="138"/>
      <c r="D16" s="138"/>
      <c r="E16" s="138"/>
      <c r="F16" s="138"/>
      <c r="G16" s="138"/>
    </row>
    <row r="17" spans="2:20">
      <c r="B17" s="138"/>
      <c r="C17" s="138"/>
      <c r="D17" s="138"/>
      <c r="E17" s="138"/>
      <c r="F17" s="138"/>
      <c r="G17" s="138"/>
    </row>
    <row r="18" spans="2:20" ht="51.75" customHeight="1">
      <c r="B18" s="136" t="s">
        <v>71</v>
      </c>
      <c r="C18" s="136"/>
      <c r="D18" s="136"/>
      <c r="E18" s="136"/>
    </row>
    <row r="19" spans="2:20" ht="36.75" customHeight="1">
      <c r="B19" s="139" t="s">
        <v>70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2:20" ht="45" customHeight="1">
      <c r="B20" s="139" t="s">
        <v>68</v>
      </c>
      <c r="C20" s="139"/>
      <c r="D20" s="139"/>
      <c r="E20" s="139"/>
      <c r="F20" s="139"/>
      <c r="G20" s="139"/>
      <c r="H20" s="139"/>
      <c r="I20" s="139"/>
      <c r="J20" s="139"/>
    </row>
    <row r="21" spans="2:20" ht="42" customHeight="1">
      <c r="B21" s="135" t="s">
        <v>69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2:20" ht="27" customHeight="1">
      <c r="B22" s="75"/>
      <c r="C22" s="75"/>
      <c r="D22" s="75"/>
      <c r="E22" s="75"/>
      <c r="F22" s="75"/>
      <c r="G22" s="75"/>
    </row>
    <row r="23" spans="2:20" ht="15" customHeight="1">
      <c r="B23" s="72"/>
      <c r="C23" s="72"/>
      <c r="D23" s="72"/>
      <c r="E23" s="72"/>
      <c r="F23" s="72"/>
      <c r="G23" s="72"/>
    </row>
    <row r="24" spans="2:20">
      <c r="C24" s="72"/>
      <c r="D24" s="72"/>
      <c r="E24" s="72"/>
      <c r="F24" s="72"/>
      <c r="G24" s="72"/>
    </row>
  </sheetData>
  <mergeCells count="6">
    <mergeCell ref="B21:T21"/>
    <mergeCell ref="B18:E18"/>
    <mergeCell ref="B3:G5"/>
    <mergeCell ref="B6:G17"/>
    <mergeCell ref="B19:O19"/>
    <mergeCell ref="B20:J2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workbookViewId="0">
      <selection activeCell="A4" sqref="A4:C10"/>
    </sheetView>
  </sheetViews>
  <sheetFormatPr defaultColWidth="9.109375" defaultRowHeight="14.4"/>
  <cols>
    <col min="1" max="1" width="4.88671875" style="5" customWidth="1"/>
    <col min="2" max="2" width="39.33203125" style="5" customWidth="1"/>
    <col min="3" max="3" width="13.5546875" style="5" customWidth="1"/>
    <col min="4" max="16384" width="9.109375" style="5"/>
  </cols>
  <sheetData>
    <row r="1" spans="1:8" ht="38.25" customHeight="1">
      <c r="A1" s="146" t="s">
        <v>76</v>
      </c>
      <c r="B1" s="146"/>
      <c r="C1" s="146"/>
      <c r="D1" s="18"/>
      <c r="E1" s="18"/>
      <c r="F1" s="18"/>
      <c r="G1" s="18"/>
      <c r="H1" s="18"/>
    </row>
    <row r="3" spans="1:8" ht="15" thickBot="1">
      <c r="A3" s="155" t="s">
        <v>40</v>
      </c>
      <c r="B3" s="155"/>
      <c r="C3" s="155"/>
    </row>
    <row r="4" spans="1:8" ht="29.25" customHeight="1" thickBot="1">
      <c r="A4" s="34" t="s">
        <v>44</v>
      </c>
      <c r="B4" s="36" t="s">
        <v>0</v>
      </c>
      <c r="C4" s="120" t="s">
        <v>80</v>
      </c>
    </row>
    <row r="5" spans="1:8" ht="15" thickBot="1">
      <c r="A5" s="35">
        <v>1</v>
      </c>
      <c r="B5" s="16" t="s">
        <v>77</v>
      </c>
      <c r="C5" s="111">
        <f>SUM(C6:C10)</f>
        <v>592089.35000000009</v>
      </c>
      <c r="E5" s="8"/>
    </row>
    <row r="6" spans="1:8" ht="28.2" thickBot="1">
      <c r="A6" s="35">
        <v>2</v>
      </c>
      <c r="B6" s="16" t="s">
        <v>48</v>
      </c>
      <c r="C6" s="111">
        <f ca="1">'8.'!F7+'8.'!F16+'8.'!F19+'8.'!F20+'8.'!F22+'8.'!F26+'8.'!F30+'8.'!F34+'8.'!F36+'8.'!F37+'8.'!F41+'8.'!F43+'8.'!F45+'8.'!F47+'8.'!F49+'8.'!F52</f>
        <v>467072.90000000008</v>
      </c>
    </row>
    <row r="7" spans="1:8" ht="42" thickBot="1">
      <c r="A7" s="35">
        <v>3</v>
      </c>
      <c r="B7" s="16" t="s">
        <v>34</v>
      </c>
      <c r="C7" s="111">
        <f ca="1">'8.'!F53+'8.'!F55</f>
        <v>11545.4</v>
      </c>
    </row>
    <row r="8" spans="1:8" ht="42" thickBot="1">
      <c r="A8" s="35">
        <v>4</v>
      </c>
      <c r="B8" s="16" t="s">
        <v>35</v>
      </c>
      <c r="C8" s="111">
        <f ca="1">'8.'!F50+'8.'!F48+'8.'!F44+'8.'!F42+'8.'!F40+'8.'!F38+'8.'!F35+'8.'!F33+'8.'!F31+'8.'!F28+'8.'!F27+'8.'!F25+'8.'!F21+'8.'!F17+'8.'!F10</f>
        <v>113471.04999999999</v>
      </c>
    </row>
    <row r="9" spans="1:8" ht="28.2" thickBot="1">
      <c r="A9" s="35">
        <v>5</v>
      </c>
      <c r="B9" s="16" t="s">
        <v>36</v>
      </c>
      <c r="C9" s="111">
        <v>0</v>
      </c>
    </row>
    <row r="10" spans="1:8" ht="15" thickBot="1">
      <c r="A10" s="35">
        <v>6</v>
      </c>
      <c r="B10" s="16" t="s">
        <v>37</v>
      </c>
      <c r="C10" s="112">
        <v>0</v>
      </c>
    </row>
    <row r="12" spans="1:8">
      <c r="B12"/>
    </row>
  </sheetData>
  <mergeCells count="2">
    <mergeCell ref="A3:C3"/>
    <mergeCell ref="A1:C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C36" sqref="C36"/>
    </sheetView>
  </sheetViews>
  <sheetFormatPr defaultColWidth="9.109375" defaultRowHeight="14.4"/>
  <cols>
    <col min="1" max="1" width="5.33203125" style="5" customWidth="1"/>
    <col min="2" max="2" width="54.109375" style="5" customWidth="1"/>
    <col min="3" max="3" width="14.33203125" style="5" customWidth="1"/>
    <col min="4" max="4" width="16.33203125" style="5" customWidth="1"/>
    <col min="5" max="6" width="9.109375" style="5"/>
    <col min="7" max="7" width="10.44140625" style="5" bestFit="1" customWidth="1"/>
    <col min="8" max="16384" width="9.109375" style="5"/>
  </cols>
  <sheetData>
    <row r="1" spans="1:7" ht="38.25" customHeight="1">
      <c r="A1" s="141" t="s">
        <v>94</v>
      </c>
      <c r="B1" s="141"/>
      <c r="C1" s="141"/>
      <c r="D1" s="58"/>
      <c r="E1" s="58"/>
    </row>
    <row r="2" spans="1:7" ht="14.25" customHeight="1" thickBot="1">
      <c r="A2" s="140" t="s">
        <v>40</v>
      </c>
      <c r="B2" s="140"/>
      <c r="C2" s="140"/>
      <c r="D2" s="58"/>
      <c r="E2" s="58"/>
    </row>
    <row r="3" spans="1:7" ht="57" customHeight="1" thickBot="1">
      <c r="A3" s="59" t="s">
        <v>44</v>
      </c>
      <c r="B3" s="60" t="s">
        <v>0</v>
      </c>
      <c r="C3" s="61" t="s">
        <v>85</v>
      </c>
      <c r="D3" s="58"/>
      <c r="E3" s="58"/>
    </row>
    <row r="4" spans="1:7" ht="16.8" thickBot="1">
      <c r="A4" s="62">
        <v>1</v>
      </c>
      <c r="B4" s="84" t="s">
        <v>41</v>
      </c>
      <c r="C4" s="85">
        <f>SUM(C5:C11)</f>
        <v>749028.20000000007</v>
      </c>
      <c r="D4" s="63"/>
      <c r="E4" s="58"/>
    </row>
    <row r="5" spans="1:7" ht="16.8" thickBot="1">
      <c r="A5" s="62">
        <v>2</v>
      </c>
      <c r="B5" s="64" t="s">
        <v>1</v>
      </c>
      <c r="C5" s="65">
        <v>20565.3</v>
      </c>
      <c r="D5" s="58"/>
      <c r="E5" s="58"/>
    </row>
    <row r="6" spans="1:7" ht="16.8" thickBot="1">
      <c r="A6" s="62">
        <v>3</v>
      </c>
      <c r="B6" s="64" t="s">
        <v>2</v>
      </c>
      <c r="C6" s="65">
        <v>54458.5</v>
      </c>
      <c r="D6" s="58"/>
      <c r="E6" s="58"/>
    </row>
    <row r="7" spans="1:7" ht="16.8" thickBot="1">
      <c r="A7" s="62">
        <v>4</v>
      </c>
      <c r="B7" s="64" t="s">
        <v>5</v>
      </c>
      <c r="C7" s="65">
        <v>5420.1</v>
      </c>
      <c r="D7" s="58"/>
      <c r="E7" s="58"/>
    </row>
    <row r="8" spans="1:7" ht="16.8" thickBot="1">
      <c r="A8" s="62">
        <v>5</v>
      </c>
      <c r="B8" s="64" t="s">
        <v>38</v>
      </c>
      <c r="C8" s="65">
        <v>292771.5</v>
      </c>
      <c r="D8" s="58"/>
      <c r="E8" s="58"/>
      <c r="G8" s="8">
        <f>142701.6779-C4</f>
        <v>-606326.52210000006</v>
      </c>
    </row>
    <row r="9" spans="1:7" ht="16.8" thickBot="1">
      <c r="A9" s="62">
        <v>6</v>
      </c>
      <c r="B9" s="64" t="s">
        <v>39</v>
      </c>
      <c r="C9" s="65">
        <v>141861.4</v>
      </c>
      <c r="D9" s="58"/>
      <c r="E9" s="58"/>
    </row>
    <row r="10" spans="1:7" ht="33" thickBot="1">
      <c r="A10" s="62">
        <v>7</v>
      </c>
      <c r="B10" s="64" t="s">
        <v>3</v>
      </c>
      <c r="C10" s="65">
        <v>-13115.1</v>
      </c>
      <c r="D10" s="63"/>
      <c r="E10" s="58"/>
    </row>
    <row r="11" spans="1:7" ht="33" thickBot="1">
      <c r="A11" s="62">
        <v>8</v>
      </c>
      <c r="B11" s="64" t="s">
        <v>4</v>
      </c>
      <c r="C11" s="65">
        <v>247066.5</v>
      </c>
      <c r="D11" s="58"/>
      <c r="E11" s="58"/>
    </row>
    <row r="12" spans="1:7" ht="16.2">
      <c r="A12" s="58"/>
      <c r="B12" s="58"/>
      <c r="C12" s="63"/>
      <c r="D12" s="63"/>
      <c r="E12" s="58"/>
    </row>
    <row r="13" spans="1:7" ht="16.2">
      <c r="A13" s="58"/>
      <c r="B13" s="58"/>
      <c r="C13" s="58"/>
      <c r="D13" s="58"/>
      <c r="E13" s="58"/>
    </row>
    <row r="14" spans="1:7" ht="16.8" thickBot="1">
      <c r="A14" s="140" t="s">
        <v>40</v>
      </c>
      <c r="B14" s="140"/>
      <c r="C14" s="140"/>
      <c r="D14" s="58"/>
      <c r="E14" s="58"/>
    </row>
    <row r="15" spans="1:7" ht="74.25" customHeight="1" thickBot="1">
      <c r="A15" s="59" t="s">
        <v>44</v>
      </c>
      <c r="B15" s="60" t="s">
        <v>0</v>
      </c>
      <c r="C15" s="61" t="s">
        <v>85</v>
      </c>
      <c r="D15" s="58"/>
      <c r="E15" s="58"/>
    </row>
    <row r="16" spans="1:7" ht="16.8" thickBot="1">
      <c r="A16" s="66">
        <v>1</v>
      </c>
      <c r="B16" s="82" t="s">
        <v>82</v>
      </c>
      <c r="C16" s="83">
        <f>C5+C6+C7+C8+C9</f>
        <v>515076.80000000005</v>
      </c>
      <c r="D16" s="63"/>
      <c r="E16" s="58"/>
    </row>
    <row r="17" spans="1:5" ht="16.8" thickBot="1">
      <c r="A17" s="66">
        <v>2</v>
      </c>
      <c r="B17" s="67" t="s">
        <v>6</v>
      </c>
      <c r="C17" s="68">
        <v>486146.8</v>
      </c>
      <c r="D17" s="63"/>
      <c r="E17" s="58"/>
    </row>
    <row r="18" spans="1:5" ht="16.2">
      <c r="A18" s="76">
        <v>3</v>
      </c>
      <c r="B18" s="77" t="s">
        <v>7</v>
      </c>
      <c r="C18" s="78">
        <v>15814.9</v>
      </c>
      <c r="D18" s="63"/>
      <c r="E18" s="58"/>
    </row>
    <row r="19" spans="1:5" ht="48.6">
      <c r="A19" s="79"/>
      <c r="B19" s="80" t="s">
        <v>57</v>
      </c>
      <c r="C19" s="81">
        <v>0</v>
      </c>
      <c r="D19" s="63"/>
      <c r="E19" s="58"/>
    </row>
    <row r="20" spans="1:5" ht="16.2">
      <c r="A20" s="58"/>
      <c r="B20" s="58"/>
      <c r="C20" s="58"/>
      <c r="D20" s="58"/>
      <c r="E20" s="58"/>
    </row>
    <row r="21" spans="1:5" ht="16.2">
      <c r="A21" s="58"/>
      <c r="B21" s="58"/>
      <c r="C21" s="58"/>
      <c r="D21" s="58"/>
      <c r="E21" s="58"/>
    </row>
    <row r="22" spans="1:5" ht="16.2">
      <c r="A22" s="58"/>
      <c r="B22" s="58"/>
      <c r="C22" s="58"/>
      <c r="D22" s="58"/>
      <c r="E22" s="58"/>
    </row>
    <row r="23" spans="1:5" ht="16.2">
      <c r="A23" s="58"/>
      <c r="B23" s="58"/>
      <c r="C23" s="58"/>
      <c r="D23" s="58"/>
      <c r="E23" s="58"/>
    </row>
    <row r="24" spans="1:5" ht="16.2">
      <c r="A24" s="58"/>
      <c r="B24" s="58" t="s">
        <v>95</v>
      </c>
      <c r="C24" s="58"/>
      <c r="D24" s="58"/>
      <c r="E24" s="58"/>
    </row>
    <row r="43" spans="2:2">
      <c r="B43" s="5" t="s">
        <v>96</v>
      </c>
    </row>
  </sheetData>
  <mergeCells count="3">
    <mergeCell ref="A2:C2"/>
    <mergeCell ref="A1:C1"/>
    <mergeCell ref="A14:C14"/>
  </mergeCells>
  <phoneticPr fontId="0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110" zoomScaleNormal="110" workbookViewId="0">
      <selection activeCell="A3" sqref="A3:D11"/>
    </sheetView>
  </sheetViews>
  <sheetFormatPr defaultRowHeight="14.4"/>
  <cols>
    <col min="1" max="1" width="3.6640625" bestFit="1" customWidth="1"/>
    <col min="2" max="2" width="53.33203125" customWidth="1"/>
    <col min="3" max="3" width="12.44140625" customWidth="1"/>
    <col min="4" max="4" width="13.5546875" customWidth="1"/>
    <col min="5" max="6" width="19.6640625" customWidth="1"/>
  </cols>
  <sheetData>
    <row r="1" spans="1:6" ht="36.75" customHeight="1">
      <c r="A1" s="146" t="s">
        <v>59</v>
      </c>
      <c r="B1" s="146"/>
      <c r="C1" s="146"/>
      <c r="D1" s="146"/>
      <c r="E1" s="18"/>
      <c r="F1" s="18"/>
    </row>
    <row r="2" spans="1:6" ht="16.8" thickBot="1">
      <c r="A2" s="69"/>
      <c r="B2" s="58"/>
      <c r="C2" s="58"/>
      <c r="D2" s="58"/>
      <c r="E2" s="69"/>
      <c r="F2" s="69"/>
    </row>
    <row r="3" spans="1:6" ht="18.75" customHeight="1">
      <c r="A3" s="142" t="s">
        <v>44</v>
      </c>
      <c r="B3" s="144" t="s">
        <v>60</v>
      </c>
      <c r="C3" s="147" t="s">
        <v>78</v>
      </c>
      <c r="D3" s="144" t="s">
        <v>79</v>
      </c>
      <c r="E3" s="69"/>
      <c r="F3" s="69"/>
    </row>
    <row r="4" spans="1:6" ht="18.75" customHeight="1" thickBot="1">
      <c r="A4" s="143"/>
      <c r="B4" s="145"/>
      <c r="C4" s="148"/>
      <c r="D4" s="145"/>
      <c r="E4" s="69"/>
      <c r="F4" s="69"/>
    </row>
    <row r="5" spans="1:6" ht="16.2" thickBot="1">
      <c r="A5" s="70">
        <v>1</v>
      </c>
      <c r="B5" s="14" t="s">
        <v>62</v>
      </c>
      <c r="C5" s="55">
        <v>9284</v>
      </c>
      <c r="D5" s="55">
        <v>9372</v>
      </c>
      <c r="E5" s="69"/>
      <c r="F5" s="69"/>
    </row>
    <row r="6" spans="1:6" ht="16.2" thickBot="1">
      <c r="A6" s="70">
        <v>2</v>
      </c>
      <c r="B6" s="14" t="s">
        <v>61</v>
      </c>
      <c r="C6" s="56">
        <v>516817.5</v>
      </c>
      <c r="D6" s="48">
        <f ca="1">'1'!C16</f>
        <v>515076.80000000005</v>
      </c>
      <c r="E6" s="69"/>
      <c r="F6" s="69"/>
    </row>
    <row r="7" spans="1:6" ht="16.2" thickBot="1">
      <c r="A7" s="70">
        <v>3</v>
      </c>
      <c r="B7" s="14" t="s">
        <v>63</v>
      </c>
      <c r="C7" s="56">
        <v>487887.5</v>
      </c>
      <c r="D7" s="48">
        <f ca="1">'1'!C17</f>
        <v>486146.8</v>
      </c>
      <c r="E7" s="69"/>
      <c r="F7" s="69"/>
    </row>
    <row r="8" spans="1:6" ht="16.2" thickBot="1">
      <c r="A8" s="70">
        <v>4</v>
      </c>
      <c r="B8" s="14" t="s">
        <v>64</v>
      </c>
      <c r="C8" s="56">
        <v>23884</v>
      </c>
      <c r="D8" s="48">
        <f ca="1">'1'!C18</f>
        <v>15814.9</v>
      </c>
      <c r="E8" s="69"/>
      <c r="F8" s="69"/>
    </row>
    <row r="9" spans="1:6" ht="28.2" thickBot="1">
      <c r="A9" s="70">
        <v>5</v>
      </c>
      <c r="B9" s="14" t="s">
        <v>59</v>
      </c>
      <c r="C9" s="71">
        <f>C6/C5*1000</f>
        <v>55667.546316242995</v>
      </c>
      <c r="D9" s="71">
        <f>D6/D5*1000</f>
        <v>54959.112249253099</v>
      </c>
      <c r="E9" s="69"/>
      <c r="F9" s="69"/>
    </row>
    <row r="10" spans="1:6" ht="28.2" thickBot="1">
      <c r="A10" s="70">
        <v>6</v>
      </c>
      <c r="B10" s="57" t="s">
        <v>65</v>
      </c>
      <c r="C10" s="71">
        <f>C7/C5*1000</f>
        <v>52551.43257216717</v>
      </c>
      <c r="D10" s="71">
        <f>D7/D5*1000</f>
        <v>51872.257789159201</v>
      </c>
      <c r="E10" s="69"/>
      <c r="F10" s="69"/>
    </row>
    <row r="11" spans="1:6" ht="28.2" thickBot="1">
      <c r="A11" s="118">
        <v>7</v>
      </c>
      <c r="B11" s="57" t="s">
        <v>67</v>
      </c>
      <c r="C11" s="71">
        <f>C8/C5*1000</f>
        <v>2572.5980180956481</v>
      </c>
      <c r="D11" s="71">
        <f>D8/D5*1000</f>
        <v>1687.4626547161758</v>
      </c>
      <c r="E11" s="69"/>
      <c r="F11" s="69"/>
    </row>
    <row r="14" spans="1:6">
      <c r="B14" s="5" t="s">
        <v>97</v>
      </c>
    </row>
  </sheetData>
  <mergeCells count="5">
    <mergeCell ref="A3:A4"/>
    <mergeCell ref="B3:B4"/>
    <mergeCell ref="A1:D1"/>
    <mergeCell ref="C3:C4"/>
    <mergeCell ref="D3:D4"/>
  </mergeCells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workbookViewId="0">
      <selection activeCell="A2" sqref="A2:E10"/>
    </sheetView>
  </sheetViews>
  <sheetFormatPr defaultColWidth="9.109375" defaultRowHeight="14.4"/>
  <cols>
    <col min="1" max="1" width="5" style="5" customWidth="1"/>
    <col min="2" max="2" width="36.5546875" style="5" customWidth="1"/>
    <col min="3" max="4" width="15.44140625" style="5" customWidth="1"/>
    <col min="5" max="5" width="17.109375" style="5" customWidth="1"/>
    <col min="6" max="6" width="18.6640625" style="5" customWidth="1"/>
    <col min="7" max="9" width="18.88671875" style="5" customWidth="1"/>
    <col min="10" max="16384" width="9.109375" style="5"/>
  </cols>
  <sheetData>
    <row r="1" spans="1:5" ht="30.75" customHeight="1" thickBot="1">
      <c r="A1" s="149" t="s">
        <v>98</v>
      </c>
      <c r="B1" s="149"/>
      <c r="C1" s="149"/>
      <c r="D1" s="149"/>
      <c r="E1" s="149"/>
    </row>
    <row r="2" spans="1:5" ht="33" customHeight="1">
      <c r="A2" s="144" t="s">
        <v>44</v>
      </c>
      <c r="B2" s="144" t="s">
        <v>0</v>
      </c>
      <c r="C2" s="147" t="s">
        <v>78</v>
      </c>
      <c r="D2" s="144" t="s">
        <v>80</v>
      </c>
      <c r="E2" s="151" t="s">
        <v>81</v>
      </c>
    </row>
    <row r="3" spans="1:5" ht="15" thickBot="1">
      <c r="A3" s="145"/>
      <c r="B3" s="145"/>
      <c r="C3" s="148"/>
      <c r="D3" s="145"/>
      <c r="E3" s="152"/>
    </row>
    <row r="4" spans="1:5" ht="15" thickBot="1">
      <c r="A4" s="37">
        <v>1</v>
      </c>
      <c r="B4" s="17" t="s">
        <v>91</v>
      </c>
      <c r="C4" s="26">
        <f>SUM(C5:C9)</f>
        <v>516817.6</v>
      </c>
      <c r="D4" s="26">
        <f>SUM(D5:D9)</f>
        <v>515076.80000000005</v>
      </c>
      <c r="E4" s="28">
        <f t="shared" ref="E4:E10" si="0">D4/C4</f>
        <v>0.99663169365749171</v>
      </c>
    </row>
    <row r="5" spans="1:5" ht="15" thickBot="1">
      <c r="A5" s="37">
        <v>2</v>
      </c>
      <c r="B5" s="7" t="s">
        <v>1</v>
      </c>
      <c r="C5" s="20">
        <v>26203.599999999999</v>
      </c>
      <c r="D5" s="19">
        <f ca="1">'1'!C5</f>
        <v>20565.3</v>
      </c>
      <c r="E5" s="28">
        <f t="shared" si="0"/>
        <v>0.78482727564151489</v>
      </c>
    </row>
    <row r="6" spans="1:5" ht="15" thickBot="1">
      <c r="A6" s="37">
        <v>3</v>
      </c>
      <c r="B6" s="7" t="s">
        <v>2</v>
      </c>
      <c r="C6" s="20">
        <v>51661.4</v>
      </c>
      <c r="D6" s="19">
        <f ca="1">'1'!C6</f>
        <v>54458.5</v>
      </c>
      <c r="E6" s="28">
        <f t="shared" si="0"/>
        <v>1.0541429384414669</v>
      </c>
    </row>
    <row r="7" spans="1:5" ht="15" thickBot="1">
      <c r="A7" s="37">
        <v>4</v>
      </c>
      <c r="B7" s="7" t="s">
        <v>5</v>
      </c>
      <c r="C7" s="20">
        <v>6474.3</v>
      </c>
      <c r="D7" s="19">
        <f ca="1">'1'!C7</f>
        <v>5420.1</v>
      </c>
      <c r="E7" s="28">
        <f t="shared" si="0"/>
        <v>0.83717158611741815</v>
      </c>
    </row>
    <row r="8" spans="1:5" ht="15" thickBot="1">
      <c r="A8" s="37">
        <v>5</v>
      </c>
      <c r="B8" s="7" t="s">
        <v>38</v>
      </c>
      <c r="C8" s="20">
        <v>290616.90000000002</v>
      </c>
      <c r="D8" s="19">
        <f ca="1">'1'!C8</f>
        <v>292771.5</v>
      </c>
      <c r="E8" s="28">
        <f t="shared" si="0"/>
        <v>1.0074138840514779</v>
      </c>
    </row>
    <row r="9" spans="1:5" ht="15" thickBot="1">
      <c r="A9" s="37">
        <v>6</v>
      </c>
      <c r="B9" s="7" t="s">
        <v>39</v>
      </c>
      <c r="C9" s="20">
        <v>141861.4</v>
      </c>
      <c r="D9" s="19">
        <f ca="1">'1'!C9</f>
        <v>141861.4</v>
      </c>
      <c r="E9" s="28">
        <f t="shared" si="0"/>
        <v>1</v>
      </c>
    </row>
    <row r="10" spans="1:5" ht="28.2" thickBot="1">
      <c r="A10" s="37">
        <v>7</v>
      </c>
      <c r="B10" s="7" t="s">
        <v>92</v>
      </c>
      <c r="C10" s="20">
        <v>-5046</v>
      </c>
      <c r="D10" s="19">
        <f ca="1">'1'!C10</f>
        <v>-13115.1</v>
      </c>
      <c r="E10" s="28">
        <f t="shared" si="0"/>
        <v>2.5991082045184304</v>
      </c>
    </row>
    <row r="14" spans="1:5">
      <c r="B14" s="150" t="s">
        <v>99</v>
      </c>
      <c r="C14" s="150"/>
      <c r="D14" s="150"/>
      <c r="E14" s="150"/>
    </row>
  </sheetData>
  <mergeCells count="7">
    <mergeCell ref="A1:E1"/>
    <mergeCell ref="B14:E14"/>
    <mergeCell ref="A2:A3"/>
    <mergeCell ref="B2:B3"/>
    <mergeCell ref="C2:C3"/>
    <mergeCell ref="D2:D3"/>
    <mergeCell ref="E2:E3"/>
  </mergeCells>
  <phoneticPr fontId="0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workbookViewId="0">
      <selection activeCell="A4" sqref="A4:H17"/>
    </sheetView>
  </sheetViews>
  <sheetFormatPr defaultColWidth="9.109375" defaultRowHeight="14.4"/>
  <cols>
    <col min="1" max="1" width="6.33203125" style="5" customWidth="1"/>
    <col min="2" max="2" width="46.88671875" style="5" customWidth="1"/>
    <col min="3" max="3" width="22.88671875" style="5" customWidth="1"/>
    <col min="4" max="4" width="12.88671875" style="5" customWidth="1"/>
    <col min="5" max="5" width="7" style="5" customWidth="1"/>
    <col min="6" max="6" width="64.109375" style="5" customWidth="1"/>
    <col min="7" max="8" width="13" style="5" customWidth="1"/>
    <col min="9" max="16384" width="9.109375" style="5"/>
  </cols>
  <sheetData>
    <row r="1" spans="1:8" ht="38.25" customHeight="1">
      <c r="A1" s="146" t="s">
        <v>102</v>
      </c>
      <c r="B1" s="146"/>
      <c r="C1" s="146"/>
      <c r="D1" s="18"/>
      <c r="E1" s="18"/>
      <c r="F1" s="18"/>
      <c r="G1" s="18"/>
      <c r="H1" s="18"/>
    </row>
    <row r="2" spans="1:8" ht="18.600000000000001">
      <c r="A2" s="23"/>
      <c r="B2" s="23"/>
      <c r="C2" s="23"/>
      <c r="D2" s="18"/>
      <c r="E2" s="18"/>
      <c r="F2" s="18"/>
      <c r="G2" s="18"/>
      <c r="H2" s="18"/>
    </row>
    <row r="3" spans="1:8" ht="15" thickBot="1">
      <c r="A3" s="29"/>
      <c r="B3" s="29"/>
      <c r="C3" s="29"/>
      <c r="F3" s="155" t="s">
        <v>40</v>
      </c>
      <c r="G3" s="155"/>
      <c r="H3" s="155"/>
    </row>
    <row r="4" spans="1:8" ht="15" thickBot="1">
      <c r="A4" s="144" t="s">
        <v>44</v>
      </c>
      <c r="B4" s="144" t="s">
        <v>0</v>
      </c>
      <c r="C4" s="153" t="s">
        <v>80</v>
      </c>
      <c r="D4" s="154"/>
      <c r="E4" s="144" t="s">
        <v>44</v>
      </c>
      <c r="F4" s="144" t="s">
        <v>0</v>
      </c>
      <c r="G4" s="153" t="s">
        <v>80</v>
      </c>
      <c r="H4" s="154"/>
    </row>
    <row r="5" spans="1:8" ht="15" thickBot="1">
      <c r="A5" s="145"/>
      <c r="B5" s="145"/>
      <c r="C5" s="39" t="s">
        <v>84</v>
      </c>
      <c r="D5" s="39" t="s">
        <v>43</v>
      </c>
      <c r="E5" s="145"/>
      <c r="F5" s="145"/>
      <c r="G5" s="39" t="s">
        <v>83</v>
      </c>
      <c r="H5" s="39" t="s">
        <v>43</v>
      </c>
    </row>
    <row r="6" spans="1:8" ht="28.2" thickBot="1">
      <c r="A6" s="38"/>
      <c r="B6" s="16" t="s">
        <v>32</v>
      </c>
      <c r="C6" s="21">
        <f>SUM(C7:C17)</f>
        <v>605204.6</v>
      </c>
      <c r="D6" s="32">
        <f>+C6/C$6</f>
        <v>1</v>
      </c>
      <c r="E6" s="40"/>
      <c r="F6" s="9" t="s">
        <v>45</v>
      </c>
      <c r="G6" s="21">
        <f>SUM(G7:G17)</f>
        <v>592089.5</v>
      </c>
      <c r="H6" s="32">
        <f>+G6/G$6</f>
        <v>1</v>
      </c>
    </row>
    <row r="7" spans="1:8" ht="21.75" customHeight="1" thickBot="1">
      <c r="A7" s="38">
        <v>1</v>
      </c>
      <c r="B7" s="16" t="s">
        <v>9</v>
      </c>
      <c r="C7" s="22">
        <v>139377.60000000001</v>
      </c>
      <c r="D7" s="32">
        <f>+C7/C$6</f>
        <v>0.23029831564399875</v>
      </c>
      <c r="E7" s="38">
        <v>1</v>
      </c>
      <c r="F7" s="27" t="s">
        <v>9</v>
      </c>
      <c r="G7" s="21">
        <f>+C7</f>
        <v>139377.60000000001</v>
      </c>
      <c r="H7" s="32">
        <f>+G7/G$6</f>
        <v>0.23539954685904751</v>
      </c>
    </row>
    <row r="8" spans="1:8" ht="15" thickBot="1">
      <c r="A8" s="38">
        <v>2</v>
      </c>
      <c r="B8" s="16" t="s">
        <v>10</v>
      </c>
      <c r="C8" s="22">
        <v>0</v>
      </c>
      <c r="D8" s="32">
        <f t="shared" ref="D8:D17" si="0">+C8/C$6</f>
        <v>0</v>
      </c>
      <c r="E8" s="38">
        <v>2</v>
      </c>
      <c r="F8" s="27" t="s">
        <v>10</v>
      </c>
      <c r="G8" s="21">
        <f>+C8</f>
        <v>0</v>
      </c>
      <c r="H8" s="32">
        <f t="shared" ref="H8:H17" si="1">+G8/G$6</f>
        <v>0</v>
      </c>
    </row>
    <row r="9" spans="1:8" ht="29.25" customHeight="1" thickBot="1">
      <c r="A9" s="38">
        <v>3</v>
      </c>
      <c r="B9" s="16" t="s">
        <v>11</v>
      </c>
      <c r="C9" s="22">
        <v>2658</v>
      </c>
      <c r="D9" s="32">
        <f t="shared" si="0"/>
        <v>4.3919031679534497E-3</v>
      </c>
      <c r="E9" s="38">
        <v>3</v>
      </c>
      <c r="F9" s="27" t="s">
        <v>11</v>
      </c>
      <c r="G9" s="21">
        <f>+C9</f>
        <v>2658</v>
      </c>
      <c r="H9" s="32">
        <f t="shared" si="1"/>
        <v>4.489186178778715E-3</v>
      </c>
    </row>
    <row r="10" spans="1:8" ht="28.2" thickBot="1">
      <c r="A10" s="38">
        <v>4</v>
      </c>
      <c r="B10" s="16" t="s">
        <v>12</v>
      </c>
      <c r="C10" s="22">
        <v>71954.2</v>
      </c>
      <c r="D10" s="32">
        <f t="shared" si="0"/>
        <v>0.11889235475077355</v>
      </c>
      <c r="E10" s="38">
        <v>4</v>
      </c>
      <c r="F10" s="27" t="s">
        <v>42</v>
      </c>
      <c r="G10" s="21">
        <f>+C10+C20</f>
        <v>58839.1</v>
      </c>
      <c r="H10" s="32">
        <f t="shared" si="1"/>
        <v>9.9375347814815163E-2</v>
      </c>
    </row>
    <row r="11" spans="1:8" ht="20.25" customHeight="1" thickBot="1">
      <c r="A11" s="38">
        <v>5</v>
      </c>
      <c r="B11" s="16" t="s">
        <v>13</v>
      </c>
      <c r="C11" s="22">
        <v>81818.7</v>
      </c>
      <c r="D11" s="32">
        <f t="shared" si="0"/>
        <v>0.13519180125200636</v>
      </c>
      <c r="E11" s="38">
        <v>5</v>
      </c>
      <c r="F11" s="27" t="s">
        <v>13</v>
      </c>
      <c r="G11" s="21">
        <f t="shared" ref="G11:G17" si="2">+C11</f>
        <v>81818.7</v>
      </c>
      <c r="H11" s="32">
        <f t="shared" si="1"/>
        <v>0.13818637216164109</v>
      </c>
    </row>
    <row r="12" spans="1:8" ht="28.2" thickBot="1">
      <c r="A12" s="38">
        <v>6</v>
      </c>
      <c r="B12" s="16" t="s">
        <v>14</v>
      </c>
      <c r="C12" s="22">
        <v>48967.3</v>
      </c>
      <c r="D12" s="32">
        <f t="shared" si="0"/>
        <v>8.0910323550085386E-2</v>
      </c>
      <c r="E12" s="38">
        <v>6</v>
      </c>
      <c r="F12" s="27" t="s">
        <v>14</v>
      </c>
      <c r="G12" s="21">
        <f t="shared" si="2"/>
        <v>48967.3</v>
      </c>
      <c r="H12" s="32">
        <f t="shared" si="1"/>
        <v>8.2702530614037234E-2</v>
      </c>
    </row>
    <row r="13" spans="1:8" ht="15" thickBot="1">
      <c r="A13" s="38">
        <v>7</v>
      </c>
      <c r="B13" s="16" t="s">
        <v>15</v>
      </c>
      <c r="C13" s="22">
        <v>0</v>
      </c>
      <c r="D13" s="32">
        <f t="shared" si="0"/>
        <v>0</v>
      </c>
      <c r="E13" s="38">
        <v>7</v>
      </c>
      <c r="F13" s="27" t="s">
        <v>15</v>
      </c>
      <c r="G13" s="21">
        <f t="shared" si="2"/>
        <v>0</v>
      </c>
      <c r="H13" s="32">
        <f t="shared" si="1"/>
        <v>0</v>
      </c>
    </row>
    <row r="14" spans="1:8" ht="15" thickBot="1">
      <c r="A14" s="38">
        <v>8</v>
      </c>
      <c r="B14" s="16" t="s">
        <v>16</v>
      </c>
      <c r="C14" s="22">
        <v>52943.199999999997</v>
      </c>
      <c r="D14" s="32">
        <f t="shared" si="0"/>
        <v>8.7479837397138091E-2</v>
      </c>
      <c r="E14" s="38">
        <v>8</v>
      </c>
      <c r="F14" s="27" t="s">
        <v>16</v>
      </c>
      <c r="G14" s="21">
        <f t="shared" si="2"/>
        <v>52943.199999999997</v>
      </c>
      <c r="H14" s="32">
        <f t="shared" si="1"/>
        <v>8.9417562716447421E-2</v>
      </c>
    </row>
    <row r="15" spans="1:8" ht="15" thickBot="1">
      <c r="A15" s="38">
        <v>9</v>
      </c>
      <c r="B15" s="16" t="s">
        <v>17</v>
      </c>
      <c r="C15" s="22">
        <v>179656.5</v>
      </c>
      <c r="D15" s="32">
        <f t="shared" si="0"/>
        <v>0.29685250244297551</v>
      </c>
      <c r="E15" s="38">
        <v>9</v>
      </c>
      <c r="F15" s="27" t="s">
        <v>17</v>
      </c>
      <c r="G15" s="21">
        <f t="shared" si="2"/>
        <v>179656.5</v>
      </c>
      <c r="H15" s="32">
        <f t="shared" si="1"/>
        <v>0.30342794459283606</v>
      </c>
    </row>
    <row r="16" spans="1:8" ht="15" thickBot="1">
      <c r="A16" s="38">
        <v>10</v>
      </c>
      <c r="B16" s="16" t="s">
        <v>18</v>
      </c>
      <c r="C16" s="22">
        <v>27829.1</v>
      </c>
      <c r="D16" s="32">
        <f t="shared" si="0"/>
        <v>4.5982961795068972E-2</v>
      </c>
      <c r="E16" s="38">
        <v>10</v>
      </c>
      <c r="F16" s="27" t="s">
        <v>18</v>
      </c>
      <c r="G16" s="21">
        <f t="shared" si="2"/>
        <v>27829.1</v>
      </c>
      <c r="H16" s="32">
        <f t="shared" si="1"/>
        <v>4.7001509062396814E-2</v>
      </c>
    </row>
    <row r="17" spans="1:8" ht="28.2" thickBot="1">
      <c r="A17" s="38">
        <v>11</v>
      </c>
      <c r="B17" s="16" t="s">
        <v>19</v>
      </c>
      <c r="C17" s="22">
        <v>0</v>
      </c>
      <c r="D17" s="32">
        <f t="shared" si="0"/>
        <v>0</v>
      </c>
      <c r="E17" s="38">
        <v>11</v>
      </c>
      <c r="F17" s="27" t="s">
        <v>19</v>
      </c>
      <c r="G17" s="21">
        <f t="shared" si="2"/>
        <v>0</v>
      </c>
      <c r="H17" s="32">
        <f t="shared" si="1"/>
        <v>0</v>
      </c>
    </row>
    <row r="19" spans="1:8" ht="15" thickBot="1">
      <c r="D19" s="33"/>
    </row>
    <row r="20" spans="1:8" ht="20.25" customHeight="1" thickBot="1">
      <c r="A20" s="30"/>
      <c r="B20" s="31" t="s">
        <v>33</v>
      </c>
      <c r="C20" s="45">
        <f ca="1">+'3.'!D10</f>
        <v>-13115.1</v>
      </c>
      <c r="G20" s="8"/>
    </row>
  </sheetData>
  <mergeCells count="8">
    <mergeCell ref="G4:H4"/>
    <mergeCell ref="F3:H3"/>
    <mergeCell ref="A1:C1"/>
    <mergeCell ref="C4:D4"/>
    <mergeCell ref="A4:A5"/>
    <mergeCell ref="B4:B5"/>
    <mergeCell ref="E4:E5"/>
    <mergeCell ref="F4:F5"/>
  </mergeCells>
  <phoneticPr fontId="0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130" zoomScaleNormal="130" workbookViewId="0">
      <selection activeCell="E4" sqref="E4"/>
    </sheetView>
  </sheetViews>
  <sheetFormatPr defaultRowHeight="14.4"/>
  <cols>
    <col min="1" max="1" width="5" customWidth="1"/>
    <col min="2" max="2" width="56.5546875" customWidth="1"/>
    <col min="3" max="3" width="12.33203125" customWidth="1"/>
  </cols>
  <sheetData>
    <row r="1" spans="1:7" ht="61.5" customHeight="1">
      <c r="A1" s="156" t="s">
        <v>101</v>
      </c>
      <c r="B1" s="156"/>
      <c r="C1" s="156"/>
      <c r="D1" s="12"/>
      <c r="E1" s="12"/>
      <c r="F1" s="12"/>
    </row>
    <row r="2" spans="1:7" ht="15" customHeight="1">
      <c r="A2" s="12"/>
      <c r="B2" s="12"/>
      <c r="C2" s="12"/>
      <c r="D2" s="12"/>
      <c r="E2" s="12"/>
      <c r="F2" s="12"/>
    </row>
    <row r="3" spans="1:7" ht="19.2" thickBot="1">
      <c r="A3" s="155" t="s">
        <v>40</v>
      </c>
      <c r="B3" s="155"/>
      <c r="C3" s="155"/>
      <c r="D3" s="11"/>
      <c r="E3" s="11"/>
      <c r="F3" s="11"/>
    </row>
    <row r="4" spans="1:7" ht="15" thickBot="1">
      <c r="A4" s="41" t="s">
        <v>44</v>
      </c>
      <c r="B4" s="36" t="s">
        <v>0</v>
      </c>
      <c r="C4" s="120" t="s">
        <v>80</v>
      </c>
    </row>
    <row r="5" spans="1:7" ht="28.2" thickBot="1">
      <c r="A5" s="42">
        <v>1</v>
      </c>
      <c r="B5" s="9" t="s">
        <v>45</v>
      </c>
      <c r="C5" s="4">
        <f>+C6+C14</f>
        <v>468334.50000000006</v>
      </c>
    </row>
    <row r="6" spans="1:7" ht="15" thickBot="1">
      <c r="A6" s="42">
        <v>2</v>
      </c>
      <c r="B6" s="16" t="s">
        <v>46</v>
      </c>
      <c r="C6" s="21">
        <f>SUM(C7:C13)</f>
        <v>481845.60000000003</v>
      </c>
      <c r="G6" s="47"/>
    </row>
    <row r="7" spans="1:7" ht="15" thickBot="1">
      <c r="A7" s="42">
        <v>4</v>
      </c>
      <c r="B7" s="3" t="s">
        <v>20</v>
      </c>
      <c r="C7" s="25">
        <v>157613.9</v>
      </c>
      <c r="D7" s="44"/>
    </row>
    <row r="8" spans="1:7" ht="18.75" customHeight="1" thickBot="1">
      <c r="A8" s="42">
        <v>5</v>
      </c>
      <c r="B8" s="3" t="s">
        <v>21</v>
      </c>
      <c r="C8" s="25">
        <v>65347.8</v>
      </c>
      <c r="D8" s="44"/>
    </row>
    <row r="9" spans="1:7" ht="15" thickBot="1">
      <c r="A9" s="42">
        <v>6</v>
      </c>
      <c r="B9" s="3" t="s">
        <v>22</v>
      </c>
      <c r="C9" s="25">
        <v>0</v>
      </c>
      <c r="D9" s="44"/>
    </row>
    <row r="10" spans="1:7" ht="15" thickBot="1">
      <c r="A10" s="42">
        <v>7</v>
      </c>
      <c r="B10" s="3" t="s">
        <v>23</v>
      </c>
      <c r="C10" s="25">
        <v>36109.800000000003</v>
      </c>
      <c r="D10" s="44"/>
    </row>
    <row r="11" spans="1:7" ht="15" thickBot="1">
      <c r="A11" s="42">
        <v>8</v>
      </c>
      <c r="B11" s="3" t="s">
        <v>24</v>
      </c>
      <c r="C11" s="25">
        <v>204761.5</v>
      </c>
      <c r="D11" s="44"/>
    </row>
    <row r="12" spans="1:7" ht="17.25" customHeight="1" thickBot="1">
      <c r="A12" s="42">
        <v>9</v>
      </c>
      <c r="B12" s="3" t="s">
        <v>25</v>
      </c>
      <c r="C12" s="25">
        <v>16283.7</v>
      </c>
      <c r="D12" s="44"/>
    </row>
    <row r="13" spans="1:7" ht="15" thickBot="1">
      <c r="A13" s="42">
        <v>10</v>
      </c>
      <c r="B13" s="3" t="s">
        <v>26</v>
      </c>
      <c r="C13" s="25">
        <v>1728.9</v>
      </c>
      <c r="D13" s="44"/>
    </row>
    <row r="14" spans="1:7" ht="15" thickBot="1">
      <c r="A14" s="42">
        <v>2</v>
      </c>
      <c r="B14" s="16" t="s">
        <v>47</v>
      </c>
      <c r="C14" s="22">
        <v>-13511.1</v>
      </c>
      <c r="D14" s="44"/>
    </row>
    <row r="16" spans="1:7">
      <c r="B16" t="s">
        <v>100</v>
      </c>
    </row>
    <row r="34" spans="2:2">
      <c r="B34" t="s">
        <v>103</v>
      </c>
    </row>
  </sheetData>
  <mergeCells count="2">
    <mergeCell ref="A1:C1"/>
    <mergeCell ref="A3:C3"/>
  </mergeCells>
  <phoneticPr fontId="0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0" zoomScaleNormal="90" workbookViewId="0">
      <selection activeCell="F4" sqref="F4:J17"/>
    </sheetView>
  </sheetViews>
  <sheetFormatPr defaultColWidth="9.109375" defaultRowHeight="14.4"/>
  <cols>
    <col min="1" max="1" width="5.33203125" style="5" customWidth="1"/>
    <col min="2" max="2" width="37.33203125" style="5" customWidth="1"/>
    <col min="3" max="3" width="13.6640625" style="50" customWidth="1"/>
    <col min="4" max="4" width="15.33203125" style="5" customWidth="1"/>
    <col min="5" max="5" width="13" style="5" customWidth="1"/>
    <col min="6" max="6" width="9.109375" style="5"/>
    <col min="7" max="7" width="53.33203125" style="5" customWidth="1"/>
    <col min="8" max="10" width="14.33203125" style="5" customWidth="1"/>
    <col min="11" max="11" width="9.5546875" style="5" bestFit="1" customWidth="1"/>
    <col min="12" max="12" width="13.6640625" style="5" customWidth="1"/>
    <col min="13" max="16384" width="9.109375" style="5"/>
  </cols>
  <sheetData>
    <row r="1" spans="1:12" ht="71.25" customHeight="1">
      <c r="A1" s="149" t="s">
        <v>105</v>
      </c>
      <c r="B1" s="149"/>
      <c r="C1" s="149"/>
      <c r="D1" s="149"/>
      <c r="G1" s="156" t="s">
        <v>106</v>
      </c>
      <c r="H1" s="156"/>
      <c r="I1" s="156"/>
      <c r="J1" s="156"/>
    </row>
    <row r="2" spans="1:12" ht="15.75" customHeight="1">
      <c r="A2" s="23"/>
      <c r="B2" s="23"/>
    </row>
    <row r="3" spans="1:12" ht="14.25" customHeight="1" thickBot="1">
      <c r="A3" s="23"/>
      <c r="B3" s="23"/>
      <c r="C3" s="52"/>
      <c r="D3" s="29"/>
      <c r="E3" s="29"/>
      <c r="J3" s="29"/>
    </row>
    <row r="4" spans="1:12" ht="44.25" customHeight="1">
      <c r="A4" s="144" t="s">
        <v>44</v>
      </c>
      <c r="B4" s="144" t="s">
        <v>0</v>
      </c>
      <c r="C4" s="159" t="s">
        <v>78</v>
      </c>
      <c r="D4" s="144" t="s">
        <v>80</v>
      </c>
      <c r="E4" s="157" t="s">
        <v>130</v>
      </c>
      <c r="F4" s="144" t="s">
        <v>44</v>
      </c>
      <c r="G4" s="144" t="s">
        <v>0</v>
      </c>
      <c r="H4" s="159" t="s">
        <v>78</v>
      </c>
      <c r="I4" s="144" t="s">
        <v>80</v>
      </c>
      <c r="J4" s="157" t="s">
        <v>130</v>
      </c>
    </row>
    <row r="5" spans="1:12" ht="59.25" customHeight="1" thickBot="1">
      <c r="A5" s="145"/>
      <c r="B5" s="145"/>
      <c r="C5" s="160"/>
      <c r="D5" s="145"/>
      <c r="E5" s="158"/>
      <c r="F5" s="145"/>
      <c r="G5" s="145"/>
      <c r="H5" s="160"/>
      <c r="I5" s="145"/>
      <c r="J5" s="158"/>
    </row>
    <row r="6" spans="1:12" ht="28.2" thickBot="1">
      <c r="A6" s="36"/>
      <c r="B6" s="24" t="s">
        <v>8</v>
      </c>
      <c r="C6" s="19">
        <f>SUM(C7:C17)</f>
        <v>768930</v>
      </c>
      <c r="D6" s="19">
        <f ca="1">'4.'!C6</f>
        <v>605204.6</v>
      </c>
      <c r="E6" s="28">
        <f t="shared" ref="E6:E17" si="0">+D6/C6</f>
        <v>0.78707372582679824</v>
      </c>
      <c r="F6" s="36"/>
      <c r="G6" s="9" t="s">
        <v>58</v>
      </c>
      <c r="H6" s="19">
        <f>SUM(H7:H17)</f>
        <v>763884</v>
      </c>
      <c r="I6" s="19">
        <f>SUM(I7:I17)</f>
        <v>592089.5</v>
      </c>
      <c r="J6" s="28">
        <f>+I6/H6</f>
        <v>0.77510394248341374</v>
      </c>
      <c r="K6" s="8"/>
    </row>
    <row r="7" spans="1:12" ht="28.2" thickBot="1">
      <c r="A7" s="36">
        <v>1</v>
      </c>
      <c r="B7" s="16" t="s">
        <v>9</v>
      </c>
      <c r="C7" s="20">
        <v>159072.6</v>
      </c>
      <c r="D7" s="19">
        <f ca="1">'4.'!C7</f>
        <v>139377.60000000001</v>
      </c>
      <c r="E7" s="28">
        <f>+D7/C7</f>
        <v>0.87618860822039746</v>
      </c>
      <c r="F7" s="36">
        <v>1</v>
      </c>
      <c r="G7" s="27" t="s">
        <v>9</v>
      </c>
      <c r="H7" s="19">
        <f t="shared" ref="H7:I9" si="1">+C7</f>
        <v>159072.6</v>
      </c>
      <c r="I7" s="19">
        <f t="shared" si="1"/>
        <v>139377.60000000001</v>
      </c>
      <c r="J7" s="28">
        <f t="shared" ref="J7:J17" si="2">+I7/H7</f>
        <v>0.87618860822039746</v>
      </c>
      <c r="L7" s="8">
        <f>123360.5-C6</f>
        <v>-645569.5</v>
      </c>
    </row>
    <row r="8" spans="1:12" ht="15" thickBot="1">
      <c r="A8" s="36">
        <v>2</v>
      </c>
      <c r="B8" s="16" t="s">
        <v>10</v>
      </c>
      <c r="C8" s="20">
        <v>0</v>
      </c>
      <c r="D8" s="19">
        <f ca="1">'4.'!C8</f>
        <v>0</v>
      </c>
      <c r="E8" s="28" t="e">
        <f t="shared" si="0"/>
        <v>#DIV/0!</v>
      </c>
      <c r="F8" s="36">
        <v>2</v>
      </c>
      <c r="G8" s="27" t="s">
        <v>10</v>
      </c>
      <c r="H8" s="19">
        <f t="shared" si="1"/>
        <v>0</v>
      </c>
      <c r="I8" s="19">
        <f t="shared" si="1"/>
        <v>0</v>
      </c>
      <c r="J8" s="28" t="e">
        <f t="shared" si="2"/>
        <v>#DIV/0!</v>
      </c>
    </row>
    <row r="9" spans="1:12" ht="42" thickBot="1">
      <c r="A9" s="36">
        <v>3</v>
      </c>
      <c r="B9" s="16" t="s">
        <v>11</v>
      </c>
      <c r="C9" s="20">
        <v>2755</v>
      </c>
      <c r="D9" s="19">
        <f ca="1">'4.'!C9</f>
        <v>2658</v>
      </c>
      <c r="E9" s="28">
        <f t="shared" si="0"/>
        <v>0.96479128856624319</v>
      </c>
      <c r="F9" s="36">
        <v>3</v>
      </c>
      <c r="G9" s="27" t="s">
        <v>11</v>
      </c>
      <c r="H9" s="19">
        <f t="shared" si="1"/>
        <v>2755</v>
      </c>
      <c r="I9" s="19">
        <f t="shared" si="1"/>
        <v>2658</v>
      </c>
      <c r="J9" s="28">
        <f t="shared" si="2"/>
        <v>0.96479128856624319</v>
      </c>
    </row>
    <row r="10" spans="1:12" ht="28.2" thickBot="1">
      <c r="A10" s="36">
        <v>4</v>
      </c>
      <c r="B10" s="16" t="s">
        <v>12</v>
      </c>
      <c r="C10" s="20">
        <v>100091.2</v>
      </c>
      <c r="D10" s="19">
        <f ca="1">'4.'!C10</f>
        <v>71954.2</v>
      </c>
      <c r="E10" s="28">
        <f t="shared" si="0"/>
        <v>0.71888637562542956</v>
      </c>
      <c r="F10" s="36">
        <v>4</v>
      </c>
      <c r="G10" s="27" t="s">
        <v>42</v>
      </c>
      <c r="H10" s="19">
        <f>+C10+C22</f>
        <v>95045.2</v>
      </c>
      <c r="I10" s="19">
        <f>+D10+D22</f>
        <v>58839.1</v>
      </c>
      <c r="J10" s="28">
        <f t="shared" si="2"/>
        <v>0.61906440304192112</v>
      </c>
    </row>
    <row r="11" spans="1:12" ht="28.2" thickBot="1">
      <c r="A11" s="36">
        <v>5</v>
      </c>
      <c r="B11" s="16" t="s">
        <v>13</v>
      </c>
      <c r="C11" s="20">
        <v>82818.7</v>
      </c>
      <c r="D11" s="19">
        <f ca="1">'4.'!C11</f>
        <v>81818.7</v>
      </c>
      <c r="E11" s="28">
        <f t="shared" si="0"/>
        <v>0.98792543229971008</v>
      </c>
      <c r="F11" s="36">
        <v>5</v>
      </c>
      <c r="G11" s="27" t="s">
        <v>13</v>
      </c>
      <c r="H11" s="19">
        <f t="shared" ref="H11:I17" si="3">+C11</f>
        <v>82818.7</v>
      </c>
      <c r="I11" s="19">
        <f t="shared" si="3"/>
        <v>81818.7</v>
      </c>
      <c r="J11" s="28">
        <f t="shared" si="2"/>
        <v>0.98792543229971008</v>
      </c>
    </row>
    <row r="12" spans="1:12" ht="28.2" thickBot="1">
      <c r="A12" s="36">
        <v>6</v>
      </c>
      <c r="B12" s="16" t="s">
        <v>14</v>
      </c>
      <c r="C12" s="20">
        <v>97260.9</v>
      </c>
      <c r="D12" s="19">
        <f ca="1">'4.'!C12</f>
        <v>48967.3</v>
      </c>
      <c r="E12" s="28">
        <f t="shared" si="0"/>
        <v>0.50346336503158007</v>
      </c>
      <c r="F12" s="36">
        <v>6</v>
      </c>
      <c r="G12" s="27" t="s">
        <v>14</v>
      </c>
      <c r="H12" s="19">
        <f t="shared" si="3"/>
        <v>97260.9</v>
      </c>
      <c r="I12" s="19">
        <f t="shared" si="3"/>
        <v>48967.3</v>
      </c>
      <c r="J12" s="28">
        <f t="shared" si="2"/>
        <v>0.50346336503158007</v>
      </c>
    </row>
    <row r="13" spans="1:12" ht="15" thickBot="1">
      <c r="A13" s="36">
        <v>7</v>
      </c>
      <c r="B13" s="16" t="s">
        <v>15</v>
      </c>
      <c r="C13" s="20">
        <v>0</v>
      </c>
      <c r="D13" s="19">
        <f ca="1">'4.'!C13</f>
        <v>0</v>
      </c>
      <c r="E13" s="28" t="e">
        <f t="shared" si="0"/>
        <v>#DIV/0!</v>
      </c>
      <c r="F13" s="36">
        <v>7</v>
      </c>
      <c r="G13" s="27" t="s">
        <v>15</v>
      </c>
      <c r="H13" s="19">
        <f t="shared" si="3"/>
        <v>0</v>
      </c>
      <c r="I13" s="19">
        <f t="shared" si="3"/>
        <v>0</v>
      </c>
      <c r="J13" s="28" t="e">
        <f t="shared" si="2"/>
        <v>#DIV/0!</v>
      </c>
    </row>
    <row r="14" spans="1:12" ht="15" thickBot="1">
      <c r="A14" s="36">
        <v>8</v>
      </c>
      <c r="B14" s="16" t="s">
        <v>16</v>
      </c>
      <c r="C14" s="20">
        <v>71530.7</v>
      </c>
      <c r="D14" s="19">
        <f ca="1">'4.'!C14</f>
        <v>52943.199999999997</v>
      </c>
      <c r="E14" s="28">
        <f t="shared" si="0"/>
        <v>0.74014653847928236</v>
      </c>
      <c r="F14" s="36">
        <v>8</v>
      </c>
      <c r="G14" s="27" t="s">
        <v>16</v>
      </c>
      <c r="H14" s="19">
        <f t="shared" si="3"/>
        <v>71530.7</v>
      </c>
      <c r="I14" s="19">
        <f t="shared" si="3"/>
        <v>52943.199999999997</v>
      </c>
      <c r="J14" s="28">
        <f t="shared" si="2"/>
        <v>0.74014653847928236</v>
      </c>
    </row>
    <row r="15" spans="1:12" ht="15" thickBot="1">
      <c r="A15" s="36">
        <v>9</v>
      </c>
      <c r="B15" s="16" t="s">
        <v>17</v>
      </c>
      <c r="C15" s="20">
        <v>215240.8</v>
      </c>
      <c r="D15" s="19">
        <f ca="1">'4.'!C15</f>
        <v>179656.5</v>
      </c>
      <c r="E15" s="28">
        <f t="shared" si="0"/>
        <v>0.83467678990228622</v>
      </c>
      <c r="F15" s="36">
        <v>9</v>
      </c>
      <c r="G15" s="27" t="s">
        <v>17</v>
      </c>
      <c r="H15" s="19">
        <f t="shared" si="3"/>
        <v>215240.8</v>
      </c>
      <c r="I15" s="19">
        <f t="shared" si="3"/>
        <v>179656.5</v>
      </c>
      <c r="J15" s="28">
        <f t="shared" si="2"/>
        <v>0.83467678990228622</v>
      </c>
    </row>
    <row r="16" spans="1:12" ht="15" thickBot="1">
      <c r="A16" s="36">
        <v>10</v>
      </c>
      <c r="B16" s="16" t="s">
        <v>18</v>
      </c>
      <c r="C16" s="20">
        <v>27934.1</v>
      </c>
      <c r="D16" s="19">
        <f ca="1">'4.'!C16</f>
        <v>27829.1</v>
      </c>
      <c r="E16" s="28">
        <f t="shared" si="0"/>
        <v>0.99624115328576901</v>
      </c>
      <c r="F16" s="36">
        <v>10</v>
      </c>
      <c r="G16" s="27" t="s">
        <v>18</v>
      </c>
      <c r="H16" s="19">
        <f t="shared" si="3"/>
        <v>27934.1</v>
      </c>
      <c r="I16" s="19">
        <f t="shared" si="3"/>
        <v>27829.1</v>
      </c>
      <c r="J16" s="28">
        <f t="shared" si="2"/>
        <v>0.99624115328576901</v>
      </c>
    </row>
    <row r="17" spans="1:10" ht="28.2" thickBot="1">
      <c r="A17" s="36">
        <v>11</v>
      </c>
      <c r="B17" s="16" t="s">
        <v>19</v>
      </c>
      <c r="C17" s="20">
        <v>12226</v>
      </c>
      <c r="D17" s="19">
        <f ca="1">'4.'!C17</f>
        <v>0</v>
      </c>
      <c r="E17" s="28">
        <f t="shared" si="0"/>
        <v>0</v>
      </c>
      <c r="F17" s="36">
        <v>11</v>
      </c>
      <c r="G17" s="27" t="s">
        <v>19</v>
      </c>
      <c r="H17" s="19">
        <f>+C17</f>
        <v>12226</v>
      </c>
      <c r="I17" s="19">
        <f t="shared" si="3"/>
        <v>0</v>
      </c>
      <c r="J17" s="28">
        <f t="shared" si="2"/>
        <v>0</v>
      </c>
    </row>
    <row r="18" spans="1:10">
      <c r="I18" s="8"/>
    </row>
    <row r="19" spans="1:10" ht="15" thickBot="1"/>
    <row r="20" spans="1:10" ht="15" customHeight="1" thickBot="1">
      <c r="B20" s="144" t="s">
        <v>0</v>
      </c>
      <c r="C20" s="159" t="s">
        <v>104</v>
      </c>
      <c r="D20" s="161"/>
      <c r="E20" s="8"/>
      <c r="G20" s="8"/>
    </row>
    <row r="21" spans="1:10" ht="28.5" customHeight="1" thickBot="1">
      <c r="B21" s="145"/>
      <c r="C21" s="119" t="s">
        <v>78</v>
      </c>
      <c r="D21" s="36" t="s">
        <v>80</v>
      </c>
      <c r="G21" s="8"/>
    </row>
    <row r="22" spans="1:10" ht="28.2" thickBot="1">
      <c r="B22" s="46" t="s">
        <v>3</v>
      </c>
      <c r="C22" s="19">
        <f ca="1">+'3.'!C10</f>
        <v>-5046</v>
      </c>
      <c r="D22" s="19">
        <f ca="1">+'3.'!D10</f>
        <v>-13115.1</v>
      </c>
    </row>
  </sheetData>
  <mergeCells count="14">
    <mergeCell ref="G4:G5"/>
    <mergeCell ref="B20:B21"/>
    <mergeCell ref="E4:E5"/>
    <mergeCell ref="C20:D20"/>
    <mergeCell ref="G1:J1"/>
    <mergeCell ref="J4:J5"/>
    <mergeCell ref="A1:D1"/>
    <mergeCell ref="A4:A5"/>
    <mergeCell ref="B4:B5"/>
    <mergeCell ref="F4:F5"/>
    <mergeCell ref="C4:C5"/>
    <mergeCell ref="D4:D5"/>
    <mergeCell ref="H4:H5"/>
    <mergeCell ref="I4:I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workbookViewId="0">
      <selection activeCell="A4" sqref="A4:E19"/>
    </sheetView>
  </sheetViews>
  <sheetFormatPr defaultRowHeight="14.4"/>
  <cols>
    <col min="1" max="1" width="5.109375" customWidth="1"/>
    <col min="2" max="2" width="51" customWidth="1"/>
    <col min="3" max="3" width="13.88671875" style="53" customWidth="1"/>
    <col min="4" max="4" width="13.88671875" customWidth="1"/>
    <col min="5" max="7" width="18.5546875" customWidth="1"/>
    <col min="8" max="10" width="18.33203125" customWidth="1"/>
  </cols>
  <sheetData>
    <row r="1" spans="1:9" ht="60" customHeight="1">
      <c r="A1" s="162" t="s">
        <v>107</v>
      </c>
      <c r="B1" s="162"/>
      <c r="C1" s="162"/>
      <c r="D1" s="162"/>
      <c r="E1" s="13"/>
      <c r="F1" s="13"/>
      <c r="G1" s="13"/>
      <c r="H1" s="13"/>
      <c r="I1" s="13"/>
    </row>
    <row r="3" spans="1:9" ht="15.75" customHeight="1" thickBot="1">
      <c r="A3" s="10"/>
      <c r="B3" s="10"/>
      <c r="C3" s="52"/>
      <c r="D3" s="29"/>
      <c r="E3" s="29"/>
    </row>
    <row r="4" spans="1:9" ht="24" customHeight="1">
      <c r="A4" s="163" t="s">
        <v>44</v>
      </c>
      <c r="B4" s="163" t="s">
        <v>0</v>
      </c>
      <c r="C4" s="159" t="s">
        <v>78</v>
      </c>
      <c r="D4" s="144" t="s">
        <v>80</v>
      </c>
      <c r="E4" s="157" t="s">
        <v>86</v>
      </c>
    </row>
    <row r="5" spans="1:9" ht="29.25" customHeight="1" thickBot="1">
      <c r="A5" s="164"/>
      <c r="B5" s="164"/>
      <c r="C5" s="160"/>
      <c r="D5" s="145"/>
      <c r="E5" s="158"/>
    </row>
    <row r="6" spans="1:9" ht="28.2" thickBot="1">
      <c r="A6" s="43">
        <v>1</v>
      </c>
      <c r="B6" s="9" t="s">
        <v>58</v>
      </c>
      <c r="C6" s="19">
        <f>+C7+C15</f>
        <v>763884</v>
      </c>
      <c r="D6" s="19">
        <f>D7+D15</f>
        <v>592089.4</v>
      </c>
      <c r="E6" s="28">
        <f>+D6/C6</f>
        <v>0.77510381157348496</v>
      </c>
    </row>
    <row r="7" spans="1:9" ht="15" thickBot="1">
      <c r="A7" s="43">
        <v>2</v>
      </c>
      <c r="B7" s="2" t="s">
        <v>46</v>
      </c>
      <c r="C7" s="19">
        <f>SUM(C8:C14)</f>
        <v>498000.00000000006</v>
      </c>
      <c r="D7" s="19">
        <f>SUM(D8:D14)</f>
        <v>481845.60000000003</v>
      </c>
      <c r="E7" s="28">
        <f t="shared" ref="E7:E18" si="0">+D7/C7</f>
        <v>0.96756144578313252</v>
      </c>
    </row>
    <row r="8" spans="1:9" ht="15" thickBot="1">
      <c r="A8" s="43">
        <v>3</v>
      </c>
      <c r="B8" s="1" t="s">
        <v>20</v>
      </c>
      <c r="C8" s="25">
        <v>158096</v>
      </c>
      <c r="D8" s="19">
        <f ca="1">'5.'!C7</f>
        <v>157613.9</v>
      </c>
      <c r="E8" s="28">
        <f t="shared" si="0"/>
        <v>0.99695058698512296</v>
      </c>
    </row>
    <row r="9" spans="1:9" ht="15" thickBot="1">
      <c r="A9" s="43">
        <v>4</v>
      </c>
      <c r="B9" s="1" t="s">
        <v>21</v>
      </c>
      <c r="C9" s="25">
        <v>66141.7</v>
      </c>
      <c r="D9" s="19">
        <f ca="1">'5.'!C8</f>
        <v>65347.8</v>
      </c>
      <c r="E9" s="28">
        <f t="shared" si="0"/>
        <v>0.98799698223662236</v>
      </c>
    </row>
    <row r="10" spans="1:9" ht="15" thickBot="1">
      <c r="A10" s="43">
        <v>5</v>
      </c>
      <c r="B10" s="1" t="s">
        <v>22</v>
      </c>
      <c r="C10" s="25">
        <v>0</v>
      </c>
      <c r="D10" s="19">
        <f ca="1">'5.'!C9</f>
        <v>0</v>
      </c>
      <c r="E10" s="28" t="e">
        <f t="shared" si="0"/>
        <v>#DIV/0!</v>
      </c>
    </row>
    <row r="11" spans="1:9" ht="15" thickBot="1">
      <c r="A11" s="43">
        <v>6</v>
      </c>
      <c r="B11" s="1" t="s">
        <v>23</v>
      </c>
      <c r="C11" s="25">
        <v>36609.800000000003</v>
      </c>
      <c r="D11" s="19">
        <f ca="1">'5.'!C10</f>
        <v>36109.800000000003</v>
      </c>
      <c r="E11" s="28">
        <f t="shared" si="0"/>
        <v>0.98634245475255256</v>
      </c>
    </row>
    <row r="12" spans="1:9" ht="15" thickBot="1">
      <c r="A12" s="43">
        <v>7</v>
      </c>
      <c r="B12" s="1" t="s">
        <v>24</v>
      </c>
      <c r="C12" s="25">
        <v>206799.7</v>
      </c>
      <c r="D12" s="19">
        <f ca="1">'5.'!C11</f>
        <v>204761.5</v>
      </c>
      <c r="E12" s="28">
        <f t="shared" si="0"/>
        <v>0.99014408628252359</v>
      </c>
    </row>
    <row r="13" spans="1:9" ht="15" thickBot="1">
      <c r="A13" s="43">
        <v>8</v>
      </c>
      <c r="B13" s="1" t="s">
        <v>25</v>
      </c>
      <c r="C13" s="25">
        <v>16384.400000000001</v>
      </c>
      <c r="D13" s="19">
        <f ca="1">'5.'!C12</f>
        <v>16283.7</v>
      </c>
      <c r="E13" s="28">
        <f t="shared" si="0"/>
        <v>0.99385390981665478</v>
      </c>
    </row>
    <row r="14" spans="1:9" ht="15" thickBot="1">
      <c r="A14" s="43">
        <v>9</v>
      </c>
      <c r="B14" s="1" t="s">
        <v>26</v>
      </c>
      <c r="C14" s="25">
        <v>13968.4</v>
      </c>
      <c r="D14" s="19">
        <f ca="1">'5.'!C13</f>
        <v>1728.9</v>
      </c>
      <c r="E14" s="28">
        <f t="shared" si="0"/>
        <v>0.12377222874488131</v>
      </c>
    </row>
    <row r="15" spans="1:9" ht="28.2" thickBot="1">
      <c r="A15" s="43">
        <v>10</v>
      </c>
      <c r="B15" s="2" t="s">
        <v>47</v>
      </c>
      <c r="C15" s="19">
        <f>SUM(C16:C19)</f>
        <v>265884</v>
      </c>
      <c r="D15" s="19">
        <f>SUM(D16:D19)</f>
        <v>110243.79999999999</v>
      </c>
      <c r="E15" s="28">
        <f t="shared" si="0"/>
        <v>0.41463119255013459</v>
      </c>
    </row>
    <row r="16" spans="1:9" ht="15" thickBot="1">
      <c r="A16" s="43">
        <v>11</v>
      </c>
      <c r="B16" s="1" t="s">
        <v>27</v>
      </c>
      <c r="C16" s="20">
        <v>270930</v>
      </c>
      <c r="D16" s="20">
        <v>123358.9</v>
      </c>
      <c r="E16" s="28">
        <f t="shared" si="0"/>
        <v>0.45531650241759863</v>
      </c>
    </row>
    <row r="17" spans="1:5" ht="15" thickBot="1">
      <c r="A17" s="43">
        <v>12</v>
      </c>
      <c r="B17" s="1" t="s">
        <v>28</v>
      </c>
      <c r="C17" s="20">
        <v>0</v>
      </c>
      <c r="D17" s="20">
        <v>0</v>
      </c>
      <c r="E17" s="28" t="e">
        <f t="shared" si="0"/>
        <v>#DIV/0!</v>
      </c>
    </row>
    <row r="18" spans="1:5" ht="15" thickBot="1">
      <c r="A18" s="43">
        <v>13</v>
      </c>
      <c r="B18" s="15" t="s">
        <v>29</v>
      </c>
      <c r="C18" s="20">
        <v>0</v>
      </c>
      <c r="D18" s="20">
        <v>0</v>
      </c>
      <c r="E18" s="28" t="e">
        <f t="shared" si="0"/>
        <v>#DIV/0!</v>
      </c>
    </row>
    <row r="19" spans="1:5" ht="15" thickBot="1">
      <c r="A19" s="43">
        <v>14</v>
      </c>
      <c r="B19" s="14" t="s">
        <v>30</v>
      </c>
      <c r="C19" s="20">
        <v>-5046</v>
      </c>
      <c r="D19" s="20">
        <v>-13115.1</v>
      </c>
      <c r="E19" s="28">
        <f>+D19/C19</f>
        <v>2.5991082045184304</v>
      </c>
    </row>
    <row r="22" spans="1:5">
      <c r="B22" t="s">
        <v>108</v>
      </c>
    </row>
  </sheetData>
  <mergeCells count="6">
    <mergeCell ref="E4:E5"/>
    <mergeCell ref="A1:D1"/>
    <mergeCell ref="A4:A5"/>
    <mergeCell ref="B4:B5"/>
    <mergeCell ref="C4:C5"/>
    <mergeCell ref="D4:D5"/>
  </mergeCells>
  <phoneticPr fontId="0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="90" zoomScaleNormal="90" workbookViewId="0">
      <selection activeCell="D3" sqref="D3:G55"/>
    </sheetView>
  </sheetViews>
  <sheetFormatPr defaultColWidth="9.109375" defaultRowHeight="14.4"/>
  <cols>
    <col min="1" max="3" width="4.109375" style="5" bestFit="1" customWidth="1"/>
    <col min="4" max="4" width="46.109375" style="86" customWidth="1"/>
    <col min="5" max="5" width="13.6640625" style="50" customWidth="1"/>
    <col min="6" max="6" width="14.33203125" style="5" customWidth="1"/>
    <col min="7" max="7" width="12.5546875" style="5" customWidth="1"/>
    <col min="8" max="16384" width="9.109375" style="5"/>
  </cols>
  <sheetData>
    <row r="1" spans="1:9" ht="39.75" customHeight="1">
      <c r="D1" s="149" t="s">
        <v>110</v>
      </c>
      <c r="E1" s="149"/>
      <c r="F1" s="149"/>
    </row>
    <row r="2" spans="1:9" ht="15" thickBot="1">
      <c r="E2" s="54"/>
      <c r="F2" s="165" t="s">
        <v>40</v>
      </c>
      <c r="G2" s="165"/>
    </row>
    <row r="3" spans="1:9" ht="38.25" customHeight="1" thickBot="1">
      <c r="A3" s="166" t="s">
        <v>72</v>
      </c>
      <c r="B3" s="167" t="s">
        <v>73</v>
      </c>
      <c r="C3" s="168" t="s">
        <v>74</v>
      </c>
      <c r="D3" s="169" t="s">
        <v>0</v>
      </c>
      <c r="E3" s="159" t="s">
        <v>78</v>
      </c>
      <c r="F3" s="144" t="s">
        <v>80</v>
      </c>
      <c r="G3" s="157" t="s">
        <v>86</v>
      </c>
    </row>
    <row r="4" spans="1:9" ht="38.25" customHeight="1" thickBot="1">
      <c r="A4" s="166"/>
      <c r="B4" s="167"/>
      <c r="C4" s="168"/>
      <c r="D4" s="169"/>
      <c r="E4" s="160"/>
      <c r="F4" s="145"/>
      <c r="G4" s="158"/>
    </row>
    <row r="5" spans="1:9" ht="28.2" thickBot="1">
      <c r="D5" s="6" t="s">
        <v>31</v>
      </c>
      <c r="E5" s="87">
        <f>E6+E12+E14+E18+E29+E32+E39+E46+E51+E55</f>
        <v>763884</v>
      </c>
      <c r="F5" s="87">
        <f>F6+F12+F14+F18+F29+F32+F39+F46+F51+F55</f>
        <v>592089.35</v>
      </c>
      <c r="G5" s="88">
        <f>+F5/E5</f>
        <v>0.77510374611852062</v>
      </c>
      <c r="I5" s="5">
        <v>123360.51700000001</v>
      </c>
    </row>
    <row r="6" spans="1:9" ht="28.2" thickBot="1">
      <c r="D6" s="6" t="s">
        <v>49</v>
      </c>
      <c r="E6" s="87">
        <f>SUM(E7:E11)</f>
        <v>159072.59999999998</v>
      </c>
      <c r="F6" s="87">
        <f>SUM(F7:F11)</f>
        <v>139377.60000000001</v>
      </c>
      <c r="G6" s="88">
        <f t="shared" ref="G6:G55" si="0">+F6/E6</f>
        <v>0.87618860822039768</v>
      </c>
      <c r="I6" s="8">
        <f>I5-E5</f>
        <v>-640523.48300000001</v>
      </c>
    </row>
    <row r="7" spans="1:9" ht="30.75" customHeight="1" thickBot="1">
      <c r="A7" s="89">
        <v>1</v>
      </c>
      <c r="B7" s="90">
        <v>0</v>
      </c>
      <c r="C7" s="90">
        <v>0</v>
      </c>
      <c r="D7" s="91" t="s">
        <v>88</v>
      </c>
      <c r="E7" s="49">
        <v>132808.79999999999</v>
      </c>
      <c r="F7" s="49">
        <v>131637.6</v>
      </c>
      <c r="G7" s="88">
        <f t="shared" si="0"/>
        <v>0.99118130726277187</v>
      </c>
    </row>
    <row r="8" spans="1:9" ht="34.5" hidden="1" customHeight="1" thickBot="1">
      <c r="A8" s="92"/>
      <c r="B8" s="93"/>
      <c r="C8" s="93"/>
      <c r="D8" s="94"/>
      <c r="E8" s="49"/>
      <c r="F8" s="49"/>
      <c r="G8" s="88" t="e">
        <f t="shared" si="0"/>
        <v>#DIV/0!</v>
      </c>
    </row>
    <row r="9" spans="1:9" ht="15" hidden="1" thickBot="1">
      <c r="A9" s="92"/>
      <c r="B9" s="93"/>
      <c r="C9" s="93"/>
      <c r="D9" s="94"/>
      <c r="E9" s="49"/>
      <c r="F9" s="95"/>
      <c r="G9" s="88" t="e">
        <f t="shared" si="0"/>
        <v>#DIV/0!</v>
      </c>
    </row>
    <row r="10" spans="1:9" ht="28.2" thickBot="1">
      <c r="A10" s="96">
        <v>1</v>
      </c>
      <c r="B10" s="97">
        <v>0</v>
      </c>
      <c r="C10" s="97">
        <v>0</v>
      </c>
      <c r="D10" s="91" t="s">
        <v>88</v>
      </c>
      <c r="E10" s="49">
        <v>26263.8</v>
      </c>
      <c r="F10" s="95">
        <v>7740</v>
      </c>
      <c r="G10" s="88">
        <f t="shared" si="0"/>
        <v>0.29470221369337263</v>
      </c>
    </row>
    <row r="11" spans="1:9" ht="32.25" hidden="1" customHeight="1" thickBot="1">
      <c r="A11" s="98"/>
      <c r="B11" s="99"/>
      <c r="C11" s="99"/>
      <c r="D11" s="94"/>
      <c r="E11" s="49"/>
      <c r="F11" s="95"/>
      <c r="G11" s="88"/>
    </row>
    <row r="12" spans="1:9" ht="15" thickBot="1">
      <c r="D12" s="6" t="s">
        <v>50</v>
      </c>
      <c r="E12" s="87">
        <f>E13</f>
        <v>0</v>
      </c>
      <c r="F12" s="87">
        <f>F13</f>
        <v>0</v>
      </c>
      <c r="G12" s="88" t="e">
        <f t="shared" si="0"/>
        <v>#DIV/0!</v>
      </c>
    </row>
    <row r="13" spans="1:9" ht="15" hidden="1" thickBot="1">
      <c r="A13" s="89"/>
      <c r="B13" s="90"/>
      <c r="C13" s="90"/>
      <c r="D13" s="91"/>
      <c r="E13" s="49"/>
      <c r="F13" s="49"/>
      <c r="G13" s="88"/>
    </row>
    <row r="14" spans="1:9" ht="42" thickBot="1">
      <c r="D14" s="6" t="s">
        <v>51</v>
      </c>
      <c r="E14" s="87">
        <f>E16+E17</f>
        <v>2755</v>
      </c>
      <c r="F14" s="87">
        <f>F16+F17</f>
        <v>2658</v>
      </c>
      <c r="G14" s="88">
        <f t="shared" si="0"/>
        <v>0.96479128856624319</v>
      </c>
    </row>
    <row r="15" spans="1:9" ht="28.2" hidden="1" thickBot="1">
      <c r="A15" s="96">
        <v>3</v>
      </c>
      <c r="B15" s="97">
        <v>2</v>
      </c>
      <c r="C15" s="97">
        <v>1</v>
      </c>
      <c r="D15" s="91" t="s">
        <v>75</v>
      </c>
      <c r="E15" s="49">
        <v>0</v>
      </c>
      <c r="F15" s="49">
        <v>0</v>
      </c>
      <c r="G15" s="88" t="e">
        <f t="shared" si="0"/>
        <v>#DIV/0!</v>
      </c>
    </row>
    <row r="16" spans="1:9" ht="15" thickBot="1">
      <c r="A16" s="122">
        <v>3</v>
      </c>
      <c r="B16" s="122">
        <v>2</v>
      </c>
      <c r="C16" s="122">
        <v>0</v>
      </c>
      <c r="D16" s="105" t="s">
        <v>113</v>
      </c>
      <c r="E16" s="49">
        <v>155</v>
      </c>
      <c r="F16" s="49">
        <v>155</v>
      </c>
      <c r="G16" s="88">
        <f t="shared" si="0"/>
        <v>1</v>
      </c>
    </row>
    <row r="17" spans="1:7" ht="15" thickBot="1">
      <c r="A17" s="96">
        <v>3</v>
      </c>
      <c r="B17" s="96">
        <v>2</v>
      </c>
      <c r="C17" s="96">
        <v>0</v>
      </c>
      <c r="D17" s="105" t="s">
        <v>113</v>
      </c>
      <c r="E17" s="49">
        <v>2600</v>
      </c>
      <c r="F17" s="49">
        <v>2503</v>
      </c>
      <c r="G17" s="88">
        <f t="shared" si="0"/>
        <v>0.96269230769230774</v>
      </c>
    </row>
    <row r="18" spans="1:7" ht="28.2" thickBot="1">
      <c r="D18" s="6" t="s">
        <v>52</v>
      </c>
      <c r="E18" s="87">
        <f>SUM(E19:E28)</f>
        <v>95045.2</v>
      </c>
      <c r="F18" s="87">
        <f>SUM(F19:F28)</f>
        <v>58839.1</v>
      </c>
      <c r="G18" s="88">
        <f>+F18/E18</f>
        <v>0.61906440304192112</v>
      </c>
    </row>
    <row r="19" spans="1:7" ht="15" thickBot="1">
      <c r="A19" s="89">
        <v>4</v>
      </c>
      <c r="B19" s="90">
        <v>2</v>
      </c>
      <c r="C19" s="100">
        <v>0</v>
      </c>
      <c r="D19" s="113" t="s">
        <v>111</v>
      </c>
      <c r="E19" s="49">
        <v>4319.5</v>
      </c>
      <c r="F19" s="49">
        <v>4319.5</v>
      </c>
      <c r="G19" s="88">
        <f t="shared" si="0"/>
        <v>1</v>
      </c>
    </row>
    <row r="20" spans="1:7" ht="15" thickBot="1">
      <c r="A20" s="92">
        <v>4</v>
      </c>
      <c r="B20" s="93">
        <v>5</v>
      </c>
      <c r="C20" s="114">
        <v>1</v>
      </c>
      <c r="D20" s="115" t="s">
        <v>112</v>
      </c>
      <c r="E20" s="49">
        <v>1537</v>
      </c>
      <c r="F20" s="49">
        <v>1536.7</v>
      </c>
      <c r="G20" s="88">
        <f t="shared" si="0"/>
        <v>0.99980481457384518</v>
      </c>
    </row>
    <row r="21" spans="1:7" ht="15" thickBot="1">
      <c r="A21" s="123">
        <v>4</v>
      </c>
      <c r="B21" s="124">
        <v>5</v>
      </c>
      <c r="C21" s="125">
        <v>1</v>
      </c>
      <c r="D21" s="115" t="s">
        <v>112</v>
      </c>
      <c r="E21" s="49">
        <v>27692.5</v>
      </c>
      <c r="F21" s="49">
        <v>17848.8</v>
      </c>
      <c r="G21" s="88">
        <f t="shared" si="0"/>
        <v>0.64453552405886072</v>
      </c>
    </row>
    <row r="22" spans="1:7" ht="15" thickBot="1">
      <c r="A22" s="126">
        <v>4</v>
      </c>
      <c r="B22" s="127">
        <v>5</v>
      </c>
      <c r="C22" s="128">
        <v>5</v>
      </c>
      <c r="D22" s="115" t="s">
        <v>114</v>
      </c>
      <c r="E22" s="49">
        <v>39442.199999999997</v>
      </c>
      <c r="F22" s="49">
        <v>39415.800000000003</v>
      </c>
      <c r="G22" s="88">
        <f t="shared" si="0"/>
        <v>0.99933066613931287</v>
      </c>
    </row>
    <row r="23" spans="1:7" ht="15" hidden="1" thickBot="1">
      <c r="A23" s="92">
        <v>4</v>
      </c>
      <c r="B23" s="93">
        <v>3</v>
      </c>
      <c r="C23" s="114">
        <v>0</v>
      </c>
      <c r="D23" s="115" t="s">
        <v>114</v>
      </c>
      <c r="E23" s="49">
        <v>0</v>
      </c>
      <c r="F23" s="49">
        <v>0</v>
      </c>
      <c r="G23" s="88" t="e">
        <f t="shared" si="0"/>
        <v>#DIV/0!</v>
      </c>
    </row>
    <row r="24" spans="1:7" ht="15" hidden="1" thickBot="1">
      <c r="A24" s="92">
        <v>4</v>
      </c>
      <c r="B24" s="93">
        <v>5</v>
      </c>
      <c r="C24" s="93">
        <v>1</v>
      </c>
      <c r="D24" s="115" t="s">
        <v>114</v>
      </c>
      <c r="E24" s="49">
        <v>0</v>
      </c>
      <c r="F24" s="49">
        <v>0</v>
      </c>
      <c r="G24" s="88" t="e">
        <f t="shared" si="0"/>
        <v>#DIV/0!</v>
      </c>
    </row>
    <row r="25" spans="1:7" ht="30" customHeight="1" thickBot="1">
      <c r="A25" s="101">
        <v>4</v>
      </c>
      <c r="B25" s="102">
        <v>5</v>
      </c>
      <c r="C25" s="102">
        <v>5</v>
      </c>
      <c r="D25" s="115" t="s">
        <v>114</v>
      </c>
      <c r="E25" s="49">
        <v>4700</v>
      </c>
      <c r="F25" s="49">
        <v>2958.4</v>
      </c>
      <c r="G25" s="88">
        <f t="shared" si="0"/>
        <v>0.62944680851063828</v>
      </c>
    </row>
    <row r="26" spans="1:7" ht="15" thickBot="1">
      <c r="A26" s="126">
        <v>4</v>
      </c>
      <c r="B26" s="127">
        <v>7</v>
      </c>
      <c r="C26" s="127">
        <v>3</v>
      </c>
      <c r="D26" s="106" t="s">
        <v>115</v>
      </c>
      <c r="E26" s="49">
        <v>1520</v>
      </c>
      <c r="F26" s="49">
        <v>1520</v>
      </c>
      <c r="G26" s="88">
        <f t="shared" si="0"/>
        <v>1</v>
      </c>
    </row>
    <row r="27" spans="1:7" ht="15" thickBot="1">
      <c r="A27" s="101">
        <v>4</v>
      </c>
      <c r="B27" s="102">
        <v>7</v>
      </c>
      <c r="C27" s="102">
        <v>3</v>
      </c>
      <c r="D27" s="106" t="s">
        <v>115</v>
      </c>
      <c r="E27" s="49">
        <v>20880</v>
      </c>
      <c r="F27" s="49">
        <v>4355</v>
      </c>
      <c r="G27" s="88">
        <f t="shared" si="0"/>
        <v>0.20857279693486591</v>
      </c>
    </row>
    <row r="28" spans="1:7" ht="15" thickBot="1">
      <c r="A28" s="101">
        <v>4</v>
      </c>
      <c r="B28" s="102">
        <v>9</v>
      </c>
      <c r="C28" s="102">
        <v>0</v>
      </c>
      <c r="D28" s="106" t="s">
        <v>116</v>
      </c>
      <c r="E28" s="49">
        <v>-5046</v>
      </c>
      <c r="F28" s="49">
        <v>-13115.1</v>
      </c>
      <c r="G28" s="88">
        <f t="shared" si="0"/>
        <v>2.5991082045184304</v>
      </c>
    </row>
    <row r="29" spans="1:7" ht="28.2" thickBot="1">
      <c r="D29" s="6" t="s">
        <v>53</v>
      </c>
      <c r="E29" s="87">
        <f>SUM(E30:E31)</f>
        <v>82818.7</v>
      </c>
      <c r="F29" s="87">
        <f>SUM(F30:F31)</f>
        <v>81818.7</v>
      </c>
      <c r="G29" s="88">
        <f t="shared" si="0"/>
        <v>0.98792543229971008</v>
      </c>
    </row>
    <row r="30" spans="1:7" ht="28.2" thickBot="1">
      <c r="A30" s="89">
        <v>5</v>
      </c>
      <c r="B30" s="90">
        <v>1</v>
      </c>
      <c r="C30" s="90">
        <v>0</v>
      </c>
      <c r="D30" s="113" t="s">
        <v>117</v>
      </c>
      <c r="E30" s="49">
        <v>81818.7</v>
      </c>
      <c r="F30" s="49">
        <v>81818.7</v>
      </c>
      <c r="G30" s="88">
        <f t="shared" si="0"/>
        <v>1</v>
      </c>
    </row>
    <row r="31" spans="1:7" ht="33" customHeight="1" thickBot="1">
      <c r="A31" s="103">
        <v>5</v>
      </c>
      <c r="B31" s="103">
        <v>2</v>
      </c>
      <c r="C31" s="129">
        <v>0</v>
      </c>
      <c r="D31" s="113" t="s">
        <v>118</v>
      </c>
      <c r="E31" s="49">
        <v>1000</v>
      </c>
      <c r="F31" s="49">
        <v>0</v>
      </c>
      <c r="G31" s="88">
        <f t="shared" si="0"/>
        <v>0</v>
      </c>
    </row>
    <row r="32" spans="1:7" ht="43.5" customHeight="1" thickBot="1">
      <c r="D32" s="6" t="s">
        <v>54</v>
      </c>
      <c r="E32" s="87">
        <f>SUM(E33:E38)</f>
        <v>97260.9</v>
      </c>
      <c r="F32" s="87">
        <f>SUM(F33:F38)</f>
        <v>48967.1</v>
      </c>
      <c r="G32" s="88">
        <f>+F32/E32</f>
        <v>0.50346130870678762</v>
      </c>
    </row>
    <row r="33" spans="1:7" ht="25.5" customHeight="1" thickBot="1">
      <c r="A33" s="130">
        <v>6</v>
      </c>
      <c r="B33" s="131">
        <v>1</v>
      </c>
      <c r="C33" s="131">
        <v>0</v>
      </c>
      <c r="D33" s="116" t="s">
        <v>119</v>
      </c>
      <c r="E33" s="49">
        <v>35445.5</v>
      </c>
      <c r="F33" s="49">
        <v>0</v>
      </c>
      <c r="G33" s="88">
        <f>+F33/E33</f>
        <v>0</v>
      </c>
    </row>
    <row r="34" spans="1:7" ht="22.5" customHeight="1" thickBot="1">
      <c r="A34" s="89">
        <v>6</v>
      </c>
      <c r="B34" s="90">
        <v>2</v>
      </c>
      <c r="C34" s="90">
        <v>0</v>
      </c>
      <c r="D34" s="117" t="s">
        <v>120</v>
      </c>
      <c r="E34" s="49">
        <v>4062.9</v>
      </c>
      <c r="F34" s="49">
        <v>4062.9</v>
      </c>
      <c r="G34" s="88">
        <f>+F34/E34</f>
        <v>1</v>
      </c>
    </row>
    <row r="35" spans="1:7" s="51" customFormat="1" ht="24" customHeight="1" thickBot="1">
      <c r="A35" s="103">
        <v>6</v>
      </c>
      <c r="B35" s="104">
        <v>2</v>
      </c>
      <c r="C35" s="104">
        <v>0</v>
      </c>
      <c r="D35" s="117" t="s">
        <v>120</v>
      </c>
      <c r="E35" s="49">
        <v>8095.2</v>
      </c>
      <c r="F35" s="49">
        <v>1740</v>
      </c>
      <c r="G35" s="88">
        <f>+F35/E35</f>
        <v>0.21494218796323747</v>
      </c>
    </row>
    <row r="36" spans="1:7" s="51" customFormat="1" ht="18" customHeight="1" thickBot="1">
      <c r="A36" s="89">
        <v>6</v>
      </c>
      <c r="B36" s="90">
        <v>3</v>
      </c>
      <c r="C36" s="90">
        <v>0</v>
      </c>
      <c r="D36" s="117" t="s">
        <v>121</v>
      </c>
      <c r="E36" s="49">
        <v>6071.3</v>
      </c>
      <c r="F36" s="49">
        <v>6048.9</v>
      </c>
      <c r="G36" s="88">
        <f>+F36/E36</f>
        <v>0.99631051010491978</v>
      </c>
    </row>
    <row r="37" spans="1:7" ht="15" thickBot="1">
      <c r="A37" s="89">
        <v>6</v>
      </c>
      <c r="B37" s="90">
        <v>4</v>
      </c>
      <c r="C37" s="90">
        <v>0</v>
      </c>
      <c r="D37" s="117" t="s">
        <v>122</v>
      </c>
      <c r="E37" s="49">
        <v>18586</v>
      </c>
      <c r="F37" s="49">
        <v>18577.599999999999</v>
      </c>
      <c r="G37" s="88">
        <f t="shared" ref="G37:G45" si="1">+F37/E37</f>
        <v>0.99954804691703425</v>
      </c>
    </row>
    <row r="38" spans="1:7" ht="15" thickBot="1">
      <c r="A38" s="103">
        <v>6</v>
      </c>
      <c r="B38" s="104">
        <v>4</v>
      </c>
      <c r="C38" s="104">
        <v>0</v>
      </c>
      <c r="D38" s="117" t="s">
        <v>122</v>
      </c>
      <c r="E38" s="49">
        <v>25000</v>
      </c>
      <c r="F38" s="49">
        <v>18537.7</v>
      </c>
      <c r="G38" s="88">
        <f t="shared" si="1"/>
        <v>0.74150800000000006</v>
      </c>
    </row>
    <row r="39" spans="1:7" ht="15" thickBot="1">
      <c r="A39" s="132"/>
      <c r="B39" s="132"/>
      <c r="C39" s="132"/>
      <c r="D39" s="6" t="s">
        <v>123</v>
      </c>
      <c r="E39" s="87">
        <f>SUM(E40:E45)</f>
        <v>71530.7</v>
      </c>
      <c r="F39" s="87">
        <f>SUM(F40:F45)</f>
        <v>52943.15</v>
      </c>
      <c r="G39" s="88">
        <f>+F39/E39</f>
        <v>0.74014583947871337</v>
      </c>
    </row>
    <row r="40" spans="1:7" ht="15" thickBot="1">
      <c r="A40" s="103">
        <v>8</v>
      </c>
      <c r="B40" s="104">
        <v>1</v>
      </c>
      <c r="C40" s="104">
        <v>1</v>
      </c>
      <c r="D40" s="133" t="s">
        <v>124</v>
      </c>
      <c r="E40" s="134">
        <v>3407.5</v>
      </c>
      <c r="F40" s="134">
        <v>3227.25</v>
      </c>
      <c r="G40" s="88">
        <f>+F40/E40</f>
        <v>0.94710198092443143</v>
      </c>
    </row>
    <row r="41" spans="1:7" ht="15" thickBot="1">
      <c r="A41" s="89">
        <v>8</v>
      </c>
      <c r="B41" s="90">
        <v>2</v>
      </c>
      <c r="C41" s="90">
        <v>1</v>
      </c>
      <c r="D41" s="117" t="s">
        <v>125</v>
      </c>
      <c r="E41" s="49">
        <v>11499.2</v>
      </c>
      <c r="F41" s="49">
        <v>11453.3</v>
      </c>
      <c r="G41" s="88">
        <f t="shared" si="1"/>
        <v>0.99600841797690265</v>
      </c>
    </row>
    <row r="42" spans="1:7" ht="15" thickBot="1">
      <c r="A42" s="103">
        <v>8</v>
      </c>
      <c r="B42" s="104">
        <v>2</v>
      </c>
      <c r="C42" s="104">
        <v>1</v>
      </c>
      <c r="D42" s="117" t="s">
        <v>125</v>
      </c>
      <c r="E42" s="49">
        <v>1070</v>
      </c>
      <c r="F42" s="49">
        <v>1050.0999999999999</v>
      </c>
      <c r="G42" s="88">
        <f t="shared" si="1"/>
        <v>0.98140186915887839</v>
      </c>
    </row>
    <row r="43" spans="1:7" ht="15" thickBot="1">
      <c r="A43" s="89">
        <v>8</v>
      </c>
      <c r="B43" s="90">
        <v>2</v>
      </c>
      <c r="C43" s="90">
        <v>3</v>
      </c>
      <c r="D43" s="117" t="s">
        <v>126</v>
      </c>
      <c r="E43" s="49">
        <v>19228</v>
      </c>
      <c r="F43" s="49">
        <v>19228</v>
      </c>
      <c r="G43" s="88">
        <f t="shared" si="1"/>
        <v>1</v>
      </c>
    </row>
    <row r="44" spans="1:7" ht="15" thickBot="1">
      <c r="A44" s="103">
        <v>8</v>
      </c>
      <c r="B44" s="104">
        <v>2</v>
      </c>
      <c r="C44" s="104">
        <v>3</v>
      </c>
      <c r="D44" s="117" t="s">
        <v>126</v>
      </c>
      <c r="E44" s="49">
        <v>35953</v>
      </c>
      <c r="F44" s="49">
        <v>17622.099999999999</v>
      </c>
      <c r="G44" s="88">
        <f t="shared" si="1"/>
        <v>0.4901426862848719</v>
      </c>
    </row>
    <row r="45" spans="1:7" ht="15" thickBot="1">
      <c r="A45" s="89">
        <v>8</v>
      </c>
      <c r="B45" s="90">
        <v>3</v>
      </c>
      <c r="C45" s="90">
        <v>2</v>
      </c>
      <c r="D45" s="117" t="s">
        <v>127</v>
      </c>
      <c r="E45" s="49">
        <v>373</v>
      </c>
      <c r="F45" s="49">
        <v>362.4</v>
      </c>
      <c r="G45" s="88">
        <f t="shared" si="1"/>
        <v>0.97158176943699726</v>
      </c>
    </row>
    <row r="46" spans="1:7" ht="15" thickBot="1">
      <c r="D46" s="6" t="s">
        <v>55</v>
      </c>
      <c r="E46" s="87">
        <f>SUM(E47:E50)</f>
        <v>215240.8</v>
      </c>
      <c r="F46" s="87">
        <f>SUM(F47:F50)</f>
        <v>179656.59999999998</v>
      </c>
      <c r="G46" s="88">
        <f t="shared" si="0"/>
        <v>0.83467725449821772</v>
      </c>
    </row>
    <row r="47" spans="1:7" ht="28.2" thickBot="1">
      <c r="A47" s="89">
        <v>9</v>
      </c>
      <c r="B47" s="90">
        <v>1</v>
      </c>
      <c r="C47" s="90">
        <v>0</v>
      </c>
      <c r="D47" s="113" t="s">
        <v>128</v>
      </c>
      <c r="E47" s="49">
        <v>70843.5</v>
      </c>
      <c r="F47" s="49">
        <v>70843.5</v>
      </c>
      <c r="G47" s="88">
        <f t="shared" si="0"/>
        <v>1</v>
      </c>
    </row>
    <row r="48" spans="1:7" ht="28.2" thickBot="1">
      <c r="A48" s="103">
        <v>9</v>
      </c>
      <c r="B48" s="104">
        <v>1</v>
      </c>
      <c r="C48" s="104">
        <v>0</v>
      </c>
      <c r="D48" s="113" t="s">
        <v>89</v>
      </c>
      <c r="E48" s="49">
        <v>80730</v>
      </c>
      <c r="F48" s="49">
        <v>48009</v>
      </c>
      <c r="G48" s="88">
        <f t="shared" ref="G48:G53" si="2">+F48/E48</f>
        <v>0.59468599033816427</v>
      </c>
    </row>
    <row r="49" spans="1:7" ht="42" thickBot="1">
      <c r="A49" s="89">
        <v>9</v>
      </c>
      <c r="B49" s="90">
        <v>5</v>
      </c>
      <c r="C49" s="90">
        <v>1</v>
      </c>
      <c r="D49" s="113" t="s">
        <v>90</v>
      </c>
      <c r="E49" s="49">
        <v>62167.3</v>
      </c>
      <c r="F49" s="49">
        <v>59809.3</v>
      </c>
      <c r="G49" s="88">
        <f t="shared" si="2"/>
        <v>0.9620700915111321</v>
      </c>
    </row>
    <row r="50" spans="1:7" ht="42" thickBot="1">
      <c r="A50" s="103">
        <v>9</v>
      </c>
      <c r="B50" s="104">
        <v>5</v>
      </c>
      <c r="C50" s="104">
        <v>1</v>
      </c>
      <c r="D50" s="113" t="s">
        <v>90</v>
      </c>
      <c r="E50" s="49">
        <v>1500</v>
      </c>
      <c r="F50" s="49">
        <v>994.8</v>
      </c>
      <c r="G50" s="88">
        <f t="shared" si="2"/>
        <v>0.66320000000000001</v>
      </c>
    </row>
    <row r="51" spans="1:7" ht="28.2" thickBot="1">
      <c r="D51" s="6" t="s">
        <v>56</v>
      </c>
      <c r="E51" s="87">
        <f>E53+E52</f>
        <v>27934.100000000002</v>
      </c>
      <c r="F51" s="87">
        <f>F53+F52</f>
        <v>27829.1</v>
      </c>
      <c r="G51" s="88">
        <f t="shared" si="2"/>
        <v>0.9962411532857689</v>
      </c>
    </row>
    <row r="52" spans="1:7" ht="28.2" thickBot="1">
      <c r="A52" s="89">
        <v>10</v>
      </c>
      <c r="B52" s="90">
        <v>7</v>
      </c>
      <c r="C52" s="90">
        <v>1</v>
      </c>
      <c r="D52" s="113" t="s">
        <v>129</v>
      </c>
      <c r="E52" s="49">
        <v>16384.400000000001</v>
      </c>
      <c r="F52" s="49">
        <v>16283.7</v>
      </c>
      <c r="G52" s="88">
        <f t="shared" si="2"/>
        <v>0.99385390981665478</v>
      </c>
    </row>
    <row r="53" spans="1:7" ht="15" thickBot="1">
      <c r="A53" s="107">
        <v>10</v>
      </c>
      <c r="B53" s="108">
        <v>3</v>
      </c>
      <c r="C53" s="108">
        <v>1</v>
      </c>
      <c r="D53" s="121" t="s">
        <v>87</v>
      </c>
      <c r="E53" s="49">
        <v>11549.7</v>
      </c>
      <c r="F53" s="49">
        <v>11545.4</v>
      </c>
      <c r="G53" s="88">
        <f t="shared" si="2"/>
        <v>0.9996276959574707</v>
      </c>
    </row>
    <row r="54" spans="1:7" ht="46.5" hidden="1" customHeight="1" thickBot="1">
      <c r="A54" s="109"/>
      <c r="B54" s="110"/>
      <c r="C54" s="110"/>
      <c r="D54" s="115"/>
      <c r="E54" s="49"/>
      <c r="F54" s="49"/>
      <c r="G54" s="88" t="e">
        <f t="shared" si="0"/>
        <v>#DIV/0!</v>
      </c>
    </row>
    <row r="55" spans="1:7" ht="28.2" thickBot="1">
      <c r="A55" s="109">
        <v>11</v>
      </c>
      <c r="B55" s="110">
        <v>1</v>
      </c>
      <c r="C55" s="110">
        <v>0</v>
      </c>
      <c r="D55" s="6" t="s">
        <v>93</v>
      </c>
      <c r="E55" s="87">
        <v>12226</v>
      </c>
      <c r="F55" s="87">
        <v>0</v>
      </c>
      <c r="G55" s="88">
        <f t="shared" si="0"/>
        <v>0</v>
      </c>
    </row>
  </sheetData>
  <mergeCells count="9">
    <mergeCell ref="D1:F1"/>
    <mergeCell ref="F2:G2"/>
    <mergeCell ref="G3:G4"/>
    <mergeCell ref="F3:F4"/>
    <mergeCell ref="E3:E4"/>
    <mergeCell ref="A3:A4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</vt:lpstr>
      <vt:lpstr>1</vt:lpstr>
      <vt:lpstr>2.</vt:lpstr>
      <vt:lpstr>3.</vt:lpstr>
      <vt:lpstr>4.</vt:lpstr>
      <vt:lpstr>5.</vt:lpstr>
      <vt:lpstr>6.</vt:lpstr>
      <vt:lpstr>7.</vt:lpstr>
      <vt:lpstr>8.</vt:lpstr>
      <vt:lpstr>9.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2020-02-07T05:12:55Z</dcterms:modified>
</cp:coreProperties>
</file>